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defaultThemeVersion="202300"/>
  <mc:AlternateContent xmlns:mc="http://schemas.openxmlformats.org/markup-compatibility/2006">
    <mc:Choice Requires="x15">
      <x15ac:absPath xmlns:x15ac="http://schemas.microsoft.com/office/spreadsheetml/2010/11/ac" url="/Users/arslan/Desktop/"/>
    </mc:Choice>
  </mc:AlternateContent>
  <xr:revisionPtr revIDLastSave="0" documentId="13_ncr:1_{AD2EBF6E-D57F-6C49-A11C-463A668F5E8A}" xr6:coauthVersionLast="47" xr6:coauthVersionMax="47" xr10:uidLastSave="{00000000-0000-0000-0000-000000000000}"/>
  <bookViews>
    <workbookView xWindow="0" yWindow="0" windowWidth="38400" windowHeight="21600" activeTab="1" xr2:uid="{9C3031BE-525D-0E49-87E4-92538BBA5C2C}"/>
  </bookViews>
  <sheets>
    <sheet name="Income Statement" sheetId="2" r:id="rId1"/>
    <sheet name="Historical Chart" sheetId="5" r:id="rId2"/>
    <sheet name="Balance Sheet" sheetId="3" r:id="rId3"/>
    <sheet name="Cash Flow Statement"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6" i="2" l="1" a="1"/>
  <c r="J46" i="2" s="1"/>
  <c r="J47" i="2" s="1"/>
  <c r="J49" i="2" s="1"/>
  <c r="E6" i="5" a="1"/>
  <c r="C6" i="5" a="1"/>
  <c r="E6" i="5" l="1"/>
  <c r="C6" i="5"/>
  <c r="J40" i="2" a="1"/>
  <c r="J40" i="2" s="1"/>
  <c r="K37" i="2"/>
  <c r="J37" i="2"/>
  <c r="K36" i="2"/>
  <c r="J36" i="2"/>
  <c r="K34" i="2"/>
  <c r="J34" i="2"/>
  <c r="K33" i="2"/>
  <c r="J33" i="2"/>
  <c r="K31" i="2"/>
  <c r="J31" i="2"/>
  <c r="K30" i="2"/>
  <c r="J30" i="2"/>
  <c r="K28" i="2"/>
  <c r="J28" i="2"/>
  <c r="K27" i="2"/>
  <c r="J27" i="2"/>
  <c r="K26" i="2"/>
  <c r="J26" i="2"/>
  <c r="K25" i="2"/>
  <c r="J25" i="2"/>
  <c r="H44" i="4"/>
  <c r="G44" i="4"/>
  <c r="G23" i="4"/>
  <c r="H23" i="4"/>
  <c r="G24" i="4"/>
  <c r="H24" i="4"/>
  <c r="G25" i="4"/>
  <c r="G26" i="4"/>
  <c r="H26" i="4"/>
  <c r="H27" i="4"/>
  <c r="G28" i="4"/>
  <c r="H28" i="4"/>
  <c r="H29" i="4"/>
  <c r="G31" i="4"/>
  <c r="H31" i="4"/>
  <c r="G33" i="4"/>
  <c r="H33" i="4"/>
  <c r="G35" i="4"/>
  <c r="G36" i="4"/>
  <c r="H36" i="4"/>
  <c r="G37" i="4"/>
  <c r="G38" i="4"/>
  <c r="H38" i="4"/>
  <c r="G39" i="4"/>
  <c r="H39" i="4"/>
  <c r="G40" i="4"/>
  <c r="G41" i="4"/>
  <c r="G42" i="4"/>
  <c r="H42" i="4"/>
  <c r="G43" i="4"/>
  <c r="H43" i="4"/>
  <c r="G7" i="4"/>
  <c r="H7" i="4"/>
  <c r="G8" i="4"/>
  <c r="H8" i="4"/>
  <c r="G9" i="4"/>
  <c r="H9" i="4"/>
  <c r="G10" i="4"/>
  <c r="H10" i="4"/>
  <c r="G11" i="4"/>
  <c r="H11" i="4"/>
  <c r="G12" i="4"/>
  <c r="H12" i="4"/>
  <c r="G13" i="4"/>
  <c r="H13" i="4"/>
  <c r="G15" i="4"/>
  <c r="H15" i="4"/>
  <c r="G16" i="4"/>
  <c r="H16" i="4"/>
  <c r="G17" i="4"/>
  <c r="H17" i="4"/>
  <c r="G18" i="4"/>
  <c r="H18" i="4"/>
  <c r="G19" i="4"/>
  <c r="H19" i="4"/>
  <c r="G20" i="4"/>
  <c r="H20" i="4"/>
  <c r="G21" i="4"/>
  <c r="H21" i="4"/>
  <c r="H5" i="4"/>
  <c r="G5" i="4"/>
  <c r="F19" i="3"/>
  <c r="F20" i="3"/>
  <c r="F21" i="3"/>
  <c r="F22" i="3"/>
  <c r="F23" i="3"/>
  <c r="F24" i="3"/>
  <c r="F25" i="3"/>
  <c r="F26" i="3"/>
  <c r="F27" i="3"/>
  <c r="F29" i="3"/>
  <c r="F31" i="3"/>
  <c r="F32" i="3"/>
  <c r="F33" i="3"/>
  <c r="F34" i="3"/>
  <c r="F35" i="3"/>
  <c r="F36" i="3"/>
  <c r="F5" i="3"/>
  <c r="F6" i="3"/>
  <c r="F7" i="3"/>
  <c r="F8" i="3"/>
  <c r="F9" i="3"/>
  <c r="F10" i="3"/>
  <c r="F11" i="3"/>
  <c r="F12" i="3"/>
  <c r="F13" i="3"/>
  <c r="F14" i="3"/>
  <c r="F15" i="3"/>
  <c r="F16" i="3"/>
  <c r="F17" i="3"/>
  <c r="F4" i="3"/>
  <c r="I19" i="2"/>
  <c r="H19" i="2"/>
  <c r="H12" i="2"/>
  <c r="I16" i="2"/>
  <c r="H16" i="2"/>
  <c r="I17" i="2"/>
  <c r="I7" i="2" l="1"/>
  <c r="I8" i="2"/>
  <c r="I10" i="2"/>
  <c r="I11" i="2"/>
  <c r="I12" i="2"/>
  <c r="I13" i="2"/>
  <c r="I14" i="2"/>
  <c r="I15" i="2"/>
  <c r="I18" i="2"/>
  <c r="I20" i="2"/>
  <c r="H7" i="2"/>
  <c r="H8" i="2"/>
  <c r="H10" i="2"/>
  <c r="H11" i="2"/>
  <c r="H13" i="2"/>
  <c r="H14" i="2"/>
  <c r="H15" i="2"/>
  <c r="H17" i="2"/>
  <c r="H18" i="2"/>
  <c r="H20" i="2"/>
  <c r="I5" i="2"/>
  <c r="H5" i="2"/>
  <c r="J35" i="3"/>
  <c r="J34" i="3"/>
  <c r="J33" i="3"/>
  <c r="J32" i="3"/>
  <c r="J31" i="3"/>
  <c r="J29" i="3"/>
  <c r="J27" i="3"/>
  <c r="J26" i="3"/>
  <c r="J25" i="3"/>
  <c r="J24" i="3"/>
  <c r="J23" i="3"/>
  <c r="J22" i="3"/>
  <c r="J21" i="3"/>
  <c r="J20" i="3"/>
  <c r="J19" i="3"/>
  <c r="I35" i="3"/>
  <c r="I34" i="3"/>
  <c r="I33" i="3"/>
  <c r="I32" i="3"/>
  <c r="I31" i="3"/>
  <c r="I29" i="3"/>
  <c r="I27" i="3"/>
  <c r="I26" i="3"/>
  <c r="I25" i="3"/>
  <c r="I24" i="3"/>
  <c r="I23" i="3"/>
  <c r="I22" i="3"/>
  <c r="I21" i="3"/>
  <c r="I20" i="3"/>
  <c r="I19" i="3"/>
  <c r="J36" i="3"/>
  <c r="I36" i="3"/>
  <c r="J16" i="3"/>
  <c r="J15" i="3"/>
  <c r="J14" i="3"/>
  <c r="J13" i="3"/>
  <c r="J12" i="3"/>
  <c r="J11" i="3"/>
  <c r="J10" i="3"/>
  <c r="J9" i="3"/>
  <c r="J8" i="3"/>
  <c r="J7" i="3"/>
  <c r="J6" i="3"/>
  <c r="J5" i="3"/>
  <c r="J4" i="3"/>
  <c r="J17" i="3"/>
  <c r="I8" i="3"/>
  <c r="I16" i="3"/>
  <c r="I15" i="3"/>
  <c r="I14" i="3"/>
  <c r="I13" i="3"/>
  <c r="I12" i="3"/>
  <c r="I11" i="3"/>
  <c r="I10" i="3"/>
  <c r="I9" i="3"/>
  <c r="I7" i="3"/>
  <c r="I6" i="3"/>
  <c r="I5" i="3"/>
  <c r="I4" i="3"/>
  <c r="I17" i="3"/>
  <c r="C26" i="2"/>
  <c r="C27" i="2"/>
  <c r="C29" i="2"/>
  <c r="C30" i="2"/>
  <c r="C31" i="2"/>
  <c r="C32" i="2"/>
  <c r="C33" i="2"/>
  <c r="C34" i="2"/>
  <c r="C35" i="2"/>
  <c r="C36" i="2"/>
  <c r="C37" i="2"/>
  <c r="C38" i="2"/>
  <c r="C39" i="2"/>
  <c r="C24" i="2"/>
  <c r="D26" i="2"/>
  <c r="D27" i="2"/>
  <c r="D29" i="2"/>
  <c r="D30" i="2"/>
  <c r="D31" i="2"/>
  <c r="D32" i="2"/>
  <c r="D33" i="2"/>
  <c r="D34" i="2"/>
  <c r="D35" i="2"/>
  <c r="D36" i="2"/>
  <c r="D37" i="2"/>
  <c r="D38" i="2"/>
  <c r="D39" i="2"/>
  <c r="D24" i="2"/>
  <c r="E26" i="2"/>
  <c r="E27" i="2"/>
  <c r="E29" i="2"/>
  <c r="E30" i="2"/>
  <c r="E31" i="2"/>
  <c r="E32" i="2"/>
  <c r="E33" i="2"/>
  <c r="E34" i="2"/>
  <c r="E35" i="2"/>
  <c r="E36" i="2"/>
  <c r="E37" i="2"/>
  <c r="E38" i="2"/>
  <c r="E39" i="2"/>
  <c r="E24" i="2"/>
  <c r="D45" i="4"/>
  <c r="C45" i="4"/>
  <c r="E45" i="4"/>
  <c r="H45" i="4" s="1"/>
  <c r="G45"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65">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futureMetadata>
  <cellMetadata count="1">
    <bk>
      <rc t="1" v="0"/>
    </bk>
  </cellMetadata>
  <valueMetadata count="6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valueMetadata>
</metadata>
</file>

<file path=xl/sharedStrings.xml><?xml version="1.0" encoding="utf-8"?>
<sst xmlns="http://schemas.openxmlformats.org/spreadsheetml/2006/main" count="240" uniqueCount="138">
  <si>
    <t>Revenues</t>
  </si>
  <si>
    <t>Cost of revenues</t>
  </si>
  <si>
    <t>Total cost of revenues</t>
  </si>
  <si>
    <t>Gross profit</t>
  </si>
  <si>
    <t>Operating expenses</t>
  </si>
  <si>
    <t>Research and development</t>
  </si>
  <si>
    <t>Selling, general and administrative</t>
  </si>
  <si>
    <t>Restructuring and other</t>
  </si>
  <si>
    <t>Total operating expenses</t>
  </si>
  <si>
    <t>Interest income</t>
  </si>
  <si>
    <t>Interest expense</t>
  </si>
  <si>
    <t>Other income (expense), net</t>
  </si>
  <si>
    <t>(Benefit from) provision for income taxes</t>
  </si>
  <si>
    <t>Net income</t>
  </si>
  <si>
    <t>Consolidated Balance Sheets - USD ($) $ in Millions</t>
  </si>
  <si>
    <t>Dec. 31, 2023</t>
  </si>
  <si>
    <t>Dec. 31, 2022</t>
  </si>
  <si>
    <t>Current assets</t>
  </si>
  <si>
    <t> </t>
  </si>
  <si>
    <t>Cash and cash equivalents</t>
  </si>
  <si>
    <t>Short-term investments</t>
  </si>
  <si>
    <t>Accounts receivable, net</t>
  </si>
  <si>
    <t>Inventory</t>
  </si>
  <si>
    <t>Prepaid expenses and other current assets</t>
  </si>
  <si>
    <t>Total current assets</t>
  </si>
  <si>
    <t>Property, plant and equipment, net</t>
  </si>
  <si>
    <t>Operating lease right-of-use assets</t>
  </si>
  <si>
    <t>Digital assets, net</t>
  </si>
  <si>
    <t>Intangible assets, net</t>
  </si>
  <si>
    <t>Goodwill</t>
  </si>
  <si>
    <t>Deferred tax assets</t>
  </si>
  <si>
    <t>Other non-current assets</t>
  </si>
  <si>
    <t>Total assets</t>
  </si>
  <si>
    <t>Current liabilities</t>
  </si>
  <si>
    <t>Accounts payable</t>
  </si>
  <si>
    <t>Accrued liabilities and other</t>
  </si>
  <si>
    <t>Deferred revenue</t>
  </si>
  <si>
    <t>Current portion of debt and finance leases</t>
  </si>
  <si>
    <t>Total current liabilities</t>
  </si>
  <si>
    <t>Debt and finance leases, net of current portion</t>
  </si>
  <si>
    <t>Deferred revenue, net of current portion</t>
  </si>
  <si>
    <t>Other long-term liabilities</t>
  </si>
  <si>
    <t>Total liabilities</t>
  </si>
  <si>
    <t>Commitments and contingencies (Note 15)</t>
  </si>
  <si>
    <t xml:space="preserve"> </t>
  </si>
  <si>
    <t>Redeemable noncontrolling interests in subsidiaries</t>
  </si>
  <si>
    <t>Stockholders’ equity</t>
  </si>
  <si>
    <t>Additional paid-in capital</t>
  </si>
  <si>
    <t>Accumulated other comprehensive loss</t>
  </si>
  <si>
    <t>Retained earnings</t>
  </si>
  <si>
    <t>Total stockholders’ equity</t>
  </si>
  <si>
    <t>Noncontrolling interests in subsidiaries</t>
  </si>
  <si>
    <t>Total liabilities and equity</t>
  </si>
  <si>
    <t>Consolidated Statements of Operations - USD ($) shares in Millions, $ in Millions</t>
  </si>
  <si>
    <t>12 Months Ended</t>
  </si>
  <si>
    <t>Dec. 31, 2021</t>
  </si>
  <si>
    <t>Consolidated Statements of Cash Flows - USD ($) $ in Millions</t>
  </si>
  <si>
    <t>Cash Flows from Operating Activities</t>
  </si>
  <si>
    <t>Adjustments to reconcile net income to net cash provided by operating activities:</t>
  </si>
  <si>
    <t>Depreciation, amortization and impairment</t>
  </si>
  <si>
    <t>Stock-based compensation</t>
  </si>
  <si>
    <t>Inventory and purchase commitments write-downs</t>
  </si>
  <si>
    <t>Foreign currency transaction net unrealized (gain) loss</t>
  </si>
  <si>
    <t>Deferred income taxes</t>
  </si>
  <si>
    <t>Non-cash interest and other operating activities</t>
  </si>
  <si>
    <t>Digital assets loss (gain), net</t>
  </si>
  <si>
    <t>Changes in operating assets and liabilities:</t>
  </si>
  <si>
    <t>Accounts receivable</t>
  </si>
  <si>
    <t>Operating lease vehicles</t>
  </si>
  <si>
    <t>Prepaid expenses and other assets</t>
  </si>
  <si>
    <t>Accounts payable, accrued and other liabilities</t>
  </si>
  <si>
    <t>Net cash provided by operating activities</t>
  </si>
  <si>
    <t>Cash Flows from Investing Activities</t>
  </si>
  <si>
    <t>Purchases of property and equipment excluding finance leases, net of sales</t>
  </si>
  <si>
    <t>Purchases of solar energy systems, net of sales</t>
  </si>
  <si>
    <t>Purchases of digital assets</t>
  </si>
  <si>
    <t>Proceeds from sales of digital assets</t>
  </si>
  <si>
    <t>Purchase of intangible assets</t>
  </si>
  <si>
    <t>Purchases of investments</t>
  </si>
  <si>
    <t>Proceeds from maturities of investments</t>
  </si>
  <si>
    <t>Proceeds from sales of investments</t>
  </si>
  <si>
    <t>Receipt of government grants</t>
  </si>
  <si>
    <t>Business combinations, net of cash acquired</t>
  </si>
  <si>
    <t>Net cash used in investing activities</t>
  </si>
  <si>
    <t>Cash Flows from Financing Activities</t>
  </si>
  <si>
    <t>Proceeds from issuances of debt</t>
  </si>
  <si>
    <t>Repayments of debt</t>
  </si>
  <si>
    <t>Collateralized lease repayments</t>
  </si>
  <si>
    <t>Proceeds from exercises of stock options and other stock issuances</t>
  </si>
  <si>
    <t>Principal payments on finance leases</t>
  </si>
  <si>
    <t>Debt issuance costs</t>
  </si>
  <si>
    <t>Proceeds from investments by noncontrolling interests in subsidiaries</t>
  </si>
  <si>
    <t>Distributions paid to noncontrolling interests in subsidiaries</t>
  </si>
  <si>
    <t>Payments for buy-outs of noncontrolling interests in subsidiaries</t>
  </si>
  <si>
    <t>Net cash provided by (used in) financing activities</t>
  </si>
  <si>
    <t>Total Cash Flow</t>
  </si>
  <si>
    <t>Income before income taxes - EBT</t>
  </si>
  <si>
    <t>Operating Income</t>
  </si>
  <si>
    <t>Income Statement Vertical Analysis
(Every line item is calculated as a percentage of total revenue)</t>
  </si>
  <si>
    <t>Balance Sheet Vertical Analysis
(Every Line item is calculated as a percentage of Total Assets and Total Liabilities &amp; Equity in each table, respectively)</t>
  </si>
  <si>
    <t>Horizontal Analysis</t>
  </si>
  <si>
    <t>2021-2022 % Change</t>
  </si>
  <si>
    <t>2022-2023 % Change</t>
  </si>
  <si>
    <t>Current Assets</t>
  </si>
  <si>
    <t>Current Liabilities</t>
  </si>
  <si>
    <t>Equity</t>
  </si>
  <si>
    <t>Horizontal Analysis
2022-2023 % Change</t>
  </si>
  <si>
    <t>Ratio Analysis</t>
  </si>
  <si>
    <t>Gross Profit margin</t>
  </si>
  <si>
    <t>Net Profit margin</t>
  </si>
  <si>
    <t>ROA</t>
  </si>
  <si>
    <t>ROE</t>
  </si>
  <si>
    <t>Industry Average</t>
  </si>
  <si>
    <t>Profitability Ratios</t>
  </si>
  <si>
    <t>Liquidity Ratios</t>
  </si>
  <si>
    <t>Current Ratio</t>
  </si>
  <si>
    <t>Quick Ratio</t>
  </si>
  <si>
    <t>Solvency Ratios</t>
  </si>
  <si>
    <t>Debt-to-Equity Ratio</t>
  </si>
  <si>
    <t>Interest Coverage Ratio</t>
  </si>
  <si>
    <t>Efficiency Ratios</t>
  </si>
  <si>
    <t>Asset Turnover Ratio</t>
  </si>
  <si>
    <t>Inventory Turnover Ratio</t>
  </si>
  <si>
    <t>Valuation ratios(current)</t>
  </si>
  <si>
    <t>Earnings Per Share</t>
  </si>
  <si>
    <t>P/E Ratio</t>
  </si>
  <si>
    <t>Price-to-Book Ratio</t>
  </si>
  <si>
    <t>Time Period(Months)</t>
  </si>
  <si>
    <t>TSLA</t>
  </si>
  <si>
    <t>NASDAQ</t>
  </si>
  <si>
    <t>Quantitative Analysis</t>
  </si>
  <si>
    <t>Beta</t>
  </si>
  <si>
    <t>Expected Return(CAPM)</t>
  </si>
  <si>
    <t>Sharpe ratio</t>
  </si>
  <si>
    <t>Alpha</t>
  </si>
  <si>
    <t>risk-free rate</t>
  </si>
  <si>
    <t>Nasdaq return</t>
  </si>
  <si>
    <t>0.89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</si>
</sst>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 &quot;#,##0_);_(&quot;$ &quot;\(#,##0\)"/>
    <numFmt numFmtId="165" formatCode="0.0%"/>
    <numFmt numFmtId="166" formatCode="_([$$-409]* #,##0_);_([$$-409]* \(#,##0\);_([$$-409]* &quot;-&quot;??_);_(@_)"/>
  </numFmts>
  <fonts count="13" x14ac:knownFonts="1">
    <font>
      <sz val="12"/>
      <color theme="1"/>
      <name val="Aptos Narrow"/>
      <family val="2"/>
      <scheme val="minor"/>
    </font>
    <font>
      <sz val="12"/>
      <color theme="1"/>
      <name val="Aptos Narrow"/>
      <family val="2"/>
      <scheme val="minor"/>
    </font>
    <font>
      <b/>
      <sz val="12"/>
      <color theme="0"/>
      <name val="Aptos Narrow"/>
      <family val="2"/>
      <scheme val="minor"/>
    </font>
    <font>
      <b/>
      <sz val="12"/>
      <color theme="1"/>
      <name val="Aptos Narrow"/>
      <family val="2"/>
      <scheme val="minor"/>
    </font>
    <font>
      <sz val="12"/>
      <color theme="0"/>
      <name val="Aptos Narrow"/>
      <family val="2"/>
      <scheme val="minor"/>
    </font>
    <font>
      <sz val="11"/>
      <name val="Calibri"/>
      <family val="2"/>
    </font>
    <font>
      <b/>
      <sz val="12"/>
      <name val="Calibri"/>
      <family val="2"/>
    </font>
    <font>
      <sz val="12"/>
      <name val="Calibri"/>
      <family val="2"/>
    </font>
    <font>
      <b/>
      <sz val="12"/>
      <color theme="0"/>
      <name val="Calibri"/>
      <family val="2"/>
    </font>
    <font>
      <sz val="12"/>
      <color theme="0"/>
      <name val="Calibri"/>
      <family val="2"/>
    </font>
    <font>
      <b/>
      <sz val="12"/>
      <color theme="1"/>
      <name val="Calibri"/>
      <family val="2"/>
    </font>
    <font>
      <b/>
      <sz val="12"/>
      <color theme="1"/>
      <name val="Aptos Narrow"/>
      <scheme val="minor"/>
    </font>
    <font>
      <sz val="12"/>
      <color theme="1"/>
      <name val="Aptos Narrow"/>
      <scheme val="minor"/>
    </font>
  </fonts>
  <fills count="9">
    <fill>
      <patternFill patternType="none"/>
    </fill>
    <fill>
      <patternFill patternType="gray125"/>
    </fill>
    <fill>
      <patternFill patternType="solid">
        <fgColor theme="2" tint="-9.9978637043366805E-2"/>
        <bgColor indexed="64"/>
      </patternFill>
    </fill>
    <fill>
      <patternFill patternType="solid">
        <fgColor rgb="FFFFC000"/>
        <bgColor indexed="64"/>
      </patternFill>
    </fill>
    <fill>
      <patternFill patternType="solid">
        <fgColor rgb="FF002060"/>
        <bgColor indexed="64"/>
      </patternFill>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72">
    <xf numFmtId="0" fontId="0" fillId="0" borderId="0" xfId="0"/>
    <xf numFmtId="0" fontId="6" fillId="0" borderId="5" xfId="0" applyFont="1" applyBorder="1" applyAlignment="1">
      <alignment vertical="top" wrapText="1"/>
    </xf>
    <xf numFmtId="0" fontId="7" fillId="0" borderId="6" xfId="0" applyFont="1" applyBorder="1" applyAlignment="1">
      <alignment vertical="top" wrapText="1"/>
    </xf>
    <xf numFmtId="0" fontId="7" fillId="0" borderId="5" xfId="0" applyFont="1" applyBorder="1" applyAlignment="1">
      <alignment vertical="top" wrapText="1"/>
    </xf>
    <xf numFmtId="164" fontId="7" fillId="0" borderId="6" xfId="0" applyNumberFormat="1" applyFont="1" applyBorder="1" applyAlignment="1">
      <alignment horizontal="right" vertical="top"/>
    </xf>
    <xf numFmtId="37" fontId="7" fillId="0" borderId="6" xfId="0" applyNumberFormat="1" applyFont="1" applyBorder="1" applyAlignment="1">
      <alignment horizontal="right" vertical="top"/>
    </xf>
    <xf numFmtId="0" fontId="7" fillId="0" borderId="12" xfId="0" applyFont="1" applyBorder="1" applyAlignment="1">
      <alignment vertical="top" wrapText="1"/>
    </xf>
    <xf numFmtId="37" fontId="7" fillId="0" borderId="14" xfId="0" applyNumberFormat="1" applyFont="1" applyBorder="1" applyAlignment="1">
      <alignment horizontal="right" vertical="top"/>
    </xf>
    <xf numFmtId="0" fontId="7" fillId="2" borderId="5" xfId="0" applyFont="1" applyFill="1" applyBorder="1" applyAlignment="1">
      <alignment vertical="top" wrapText="1"/>
    </xf>
    <xf numFmtId="37" fontId="7" fillId="2" borderId="6" xfId="0" applyNumberFormat="1" applyFont="1" applyFill="1" applyBorder="1" applyAlignment="1">
      <alignment horizontal="right" vertical="top"/>
    </xf>
    <xf numFmtId="0" fontId="5" fillId="2" borderId="7" xfId="0" applyFont="1" applyFill="1" applyBorder="1" applyAlignment="1">
      <alignment vertical="top" wrapText="1"/>
    </xf>
    <xf numFmtId="37" fontId="5" fillId="2" borderId="9" xfId="0" applyNumberFormat="1" applyFont="1" applyFill="1" applyBorder="1" applyAlignment="1">
      <alignment horizontal="right" vertical="top"/>
    </xf>
    <xf numFmtId="0" fontId="7" fillId="0" borderId="15" xfId="0" applyFont="1" applyBorder="1" applyAlignment="1">
      <alignment vertical="top" wrapText="1"/>
    </xf>
    <xf numFmtId="37" fontId="0" fillId="0" borderId="16" xfId="0" applyNumberFormat="1" applyBorder="1"/>
    <xf numFmtId="0" fontId="3" fillId="0" borderId="0" xfId="0" applyFont="1"/>
    <xf numFmtId="0" fontId="6" fillId="0" borderId="12" xfId="0" applyFont="1" applyBorder="1" applyAlignment="1">
      <alignment vertical="top" wrapText="1"/>
    </xf>
    <xf numFmtId="0" fontId="6" fillId="0" borderId="7" xfId="0" applyFont="1" applyBorder="1" applyAlignment="1">
      <alignment vertical="top" wrapText="1"/>
    </xf>
    <xf numFmtId="0" fontId="7" fillId="0" borderId="14" xfId="0" applyFont="1" applyBorder="1" applyAlignment="1">
      <alignment vertical="top" wrapText="1"/>
    </xf>
    <xf numFmtId="37" fontId="6" fillId="0" borderId="6" xfId="0" applyNumberFormat="1" applyFont="1" applyBorder="1" applyAlignment="1">
      <alignment horizontal="right" vertical="top"/>
    </xf>
    <xf numFmtId="37" fontId="6" fillId="0" borderId="14" xfId="0" applyNumberFormat="1" applyFont="1" applyBorder="1" applyAlignment="1">
      <alignment horizontal="right" vertical="top"/>
    </xf>
    <xf numFmtId="2" fontId="0" fillId="0" borderId="0" xfId="0" applyNumberFormat="1"/>
    <xf numFmtId="9" fontId="0" fillId="0" borderId="0" xfId="1" applyFont="1"/>
    <xf numFmtId="165" fontId="0" fillId="0" borderId="0" xfId="1" applyNumberFormat="1" applyFont="1"/>
    <xf numFmtId="10" fontId="0" fillId="0" borderId="0" xfId="1" applyNumberFormat="1" applyFont="1"/>
    <xf numFmtId="165" fontId="7" fillId="0" borderId="12" xfId="1" applyNumberFormat="1" applyFont="1" applyBorder="1" applyAlignment="1">
      <alignment vertical="top" wrapText="1"/>
    </xf>
    <xf numFmtId="165" fontId="6" fillId="0" borderId="5" xfId="1" applyNumberFormat="1" applyFont="1" applyBorder="1" applyAlignment="1">
      <alignment vertical="top" wrapText="1"/>
    </xf>
    <xf numFmtId="165" fontId="7" fillId="0" borderId="5" xfId="1" applyNumberFormat="1" applyFont="1" applyBorder="1" applyAlignment="1">
      <alignment vertical="top" wrapText="1"/>
    </xf>
    <xf numFmtId="165" fontId="6" fillId="0" borderId="12" xfId="1" applyNumberFormat="1" applyFont="1" applyBorder="1" applyAlignment="1">
      <alignment vertical="top" wrapText="1"/>
    </xf>
    <xf numFmtId="165" fontId="6" fillId="0" borderId="7" xfId="1" applyNumberFormat="1" applyFont="1" applyBorder="1" applyAlignment="1">
      <alignment vertical="top" wrapText="1"/>
    </xf>
    <xf numFmtId="165" fontId="7" fillId="0" borderId="20" xfId="1" applyNumberFormat="1" applyFont="1" applyBorder="1" applyAlignment="1">
      <alignment vertical="top" wrapText="1"/>
    </xf>
    <xf numFmtId="165" fontId="6" fillId="0" borderId="17" xfId="1" applyNumberFormat="1" applyFont="1" applyBorder="1" applyAlignment="1">
      <alignment vertical="top" wrapText="1"/>
    </xf>
    <xf numFmtId="165" fontId="7" fillId="0" borderId="17" xfId="1" applyNumberFormat="1" applyFont="1" applyBorder="1" applyAlignment="1">
      <alignment vertical="top" wrapText="1"/>
    </xf>
    <xf numFmtId="165" fontId="6" fillId="0" borderId="11" xfId="1" applyNumberFormat="1" applyFont="1" applyBorder="1" applyAlignment="1">
      <alignment vertical="top" wrapText="1"/>
    </xf>
    <xf numFmtId="165" fontId="7" fillId="0" borderId="11" xfId="1" applyNumberFormat="1" applyFont="1" applyBorder="1" applyAlignment="1">
      <alignment vertical="top" wrapText="1"/>
    </xf>
    <xf numFmtId="165" fontId="6" fillId="0" borderId="10" xfId="1" applyNumberFormat="1" applyFont="1" applyBorder="1" applyAlignment="1">
      <alignment vertical="top" wrapText="1"/>
    </xf>
    <xf numFmtId="0" fontId="10" fillId="3" borderId="15" xfId="0" applyFont="1" applyFill="1" applyBorder="1" applyAlignment="1">
      <alignment vertical="top" wrapText="1"/>
    </xf>
    <xf numFmtId="0" fontId="10" fillId="3" borderId="1" xfId="0" applyFont="1" applyFill="1" applyBorder="1" applyAlignment="1">
      <alignment horizontal="center" vertical="center" wrapText="1"/>
    </xf>
    <xf numFmtId="0" fontId="7" fillId="0" borderId="11" xfId="0" applyFont="1" applyBorder="1" applyAlignment="1">
      <alignment vertical="top" wrapText="1"/>
    </xf>
    <xf numFmtId="0" fontId="7" fillId="0" borderId="17" xfId="0" applyFont="1" applyBorder="1" applyAlignment="1">
      <alignment vertical="top" wrapText="1"/>
    </xf>
    <xf numFmtId="166" fontId="7" fillId="0" borderId="12" xfId="0" applyNumberFormat="1" applyFont="1" applyBorder="1" applyAlignment="1">
      <alignment vertical="top" wrapText="1"/>
    </xf>
    <xf numFmtId="37" fontId="7" fillId="0" borderId="5" xfId="0" applyNumberFormat="1" applyFont="1" applyBorder="1" applyAlignment="1">
      <alignment vertical="top" wrapText="1"/>
    </xf>
    <xf numFmtId="37" fontId="6" fillId="0" borderId="12" xfId="0" applyNumberFormat="1" applyFont="1" applyBorder="1" applyAlignment="1">
      <alignment vertical="top" wrapText="1"/>
    </xf>
    <xf numFmtId="37" fontId="6" fillId="0" borderId="5" xfId="0" applyNumberFormat="1" applyFont="1" applyBorder="1" applyAlignment="1">
      <alignment vertical="top" wrapText="1"/>
    </xf>
    <xf numFmtId="37" fontId="7" fillId="0" borderId="12" xfId="0" applyNumberFormat="1" applyFont="1" applyBorder="1" applyAlignment="1">
      <alignment vertical="top" wrapText="1"/>
    </xf>
    <xf numFmtId="37" fontId="6" fillId="0" borderId="7" xfId="0" applyNumberFormat="1" applyFont="1" applyBorder="1" applyAlignment="1">
      <alignment vertical="top" wrapText="1"/>
    </xf>
    <xf numFmtId="0" fontId="6" fillId="0" borderId="0" xfId="0" applyFont="1" applyAlignment="1">
      <alignment vertical="top" wrapText="1"/>
    </xf>
    <xf numFmtId="166" fontId="7" fillId="0" borderId="13" xfId="0" applyNumberFormat="1" applyFont="1" applyBorder="1" applyAlignment="1">
      <alignment vertical="top" wrapText="1"/>
    </xf>
    <xf numFmtId="37" fontId="7" fillId="0" borderId="0" xfId="0" applyNumberFormat="1" applyFont="1" applyAlignment="1">
      <alignment vertical="top" wrapText="1"/>
    </xf>
    <xf numFmtId="37" fontId="6" fillId="0" borderId="13" xfId="0" applyNumberFormat="1" applyFont="1" applyBorder="1" applyAlignment="1">
      <alignment vertical="top" wrapText="1"/>
    </xf>
    <xf numFmtId="37" fontId="6" fillId="0" borderId="0" xfId="0" applyNumberFormat="1" applyFont="1" applyAlignment="1">
      <alignment vertical="top" wrapText="1"/>
    </xf>
    <xf numFmtId="37" fontId="7" fillId="0" borderId="13" xfId="0" applyNumberFormat="1" applyFont="1" applyBorder="1" applyAlignment="1">
      <alignment vertical="top" wrapText="1"/>
    </xf>
    <xf numFmtId="37" fontId="6" fillId="0" borderId="8" xfId="0" applyNumberFormat="1" applyFont="1" applyBorder="1" applyAlignment="1">
      <alignment vertical="top" wrapText="1"/>
    </xf>
    <xf numFmtId="0" fontId="6" fillId="0" borderId="4" xfId="0" applyFont="1" applyBorder="1" applyAlignment="1">
      <alignment vertical="top" wrapText="1"/>
    </xf>
    <xf numFmtId="166" fontId="7" fillId="0" borderId="14" xfId="0" applyNumberFormat="1" applyFont="1" applyBorder="1" applyAlignment="1">
      <alignment vertical="top" wrapText="1"/>
    </xf>
    <xf numFmtId="0" fontId="6" fillId="0" borderId="6" xfId="0" applyFont="1" applyBorder="1" applyAlignment="1">
      <alignment vertical="top" wrapText="1"/>
    </xf>
    <xf numFmtId="37" fontId="7" fillId="0" borderId="6" xfId="0" applyNumberFormat="1" applyFont="1" applyBorder="1" applyAlignment="1">
      <alignment vertical="top" wrapText="1"/>
    </xf>
    <xf numFmtId="37" fontId="6" fillId="0" borderId="14" xfId="0" applyNumberFormat="1" applyFont="1" applyBorder="1" applyAlignment="1">
      <alignment vertical="top" wrapText="1"/>
    </xf>
    <xf numFmtId="37" fontId="6" fillId="0" borderId="6" xfId="0" applyNumberFormat="1" applyFont="1" applyBorder="1" applyAlignment="1">
      <alignment vertical="top" wrapText="1"/>
    </xf>
    <xf numFmtId="37" fontId="7" fillId="0" borderId="14" xfId="0" applyNumberFormat="1" applyFont="1" applyBorder="1" applyAlignment="1">
      <alignment vertical="top" wrapText="1"/>
    </xf>
    <xf numFmtId="37" fontId="6" fillId="0" borderId="9" xfId="0" applyNumberFormat="1" applyFont="1" applyBorder="1" applyAlignment="1">
      <alignment vertical="top" wrapText="1"/>
    </xf>
    <xf numFmtId="0" fontId="6" fillId="0" borderId="3" xfId="0" applyFont="1" applyBorder="1" applyAlignment="1">
      <alignment vertical="top" wrapText="1"/>
    </xf>
    <xf numFmtId="0" fontId="8" fillId="4" borderId="2" xfId="0" applyFont="1" applyFill="1" applyBorder="1" applyAlignment="1">
      <alignment horizontal="center" vertical="center" wrapText="1"/>
    </xf>
    <xf numFmtId="0" fontId="9" fillId="4" borderId="0" xfId="0" applyFont="1" applyFill="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164" fontId="7" fillId="0" borderId="17" xfId="0" applyNumberFormat="1" applyFont="1" applyBorder="1" applyAlignment="1">
      <alignment horizontal="right" vertical="top"/>
    </xf>
    <xf numFmtId="37" fontId="7" fillId="0" borderId="17" xfId="0" applyNumberFormat="1" applyFont="1" applyBorder="1" applyAlignment="1">
      <alignment horizontal="right" vertical="top"/>
    </xf>
    <xf numFmtId="37" fontId="6" fillId="0" borderId="17" xfId="0" applyNumberFormat="1" applyFont="1" applyBorder="1" applyAlignment="1">
      <alignment horizontal="right" vertical="top"/>
    </xf>
    <xf numFmtId="37" fontId="6" fillId="0" borderId="11" xfId="0" applyNumberFormat="1" applyFont="1" applyBorder="1" applyAlignment="1">
      <alignment horizontal="right" vertical="top"/>
    </xf>
    <xf numFmtId="9" fontId="6" fillId="0" borderId="14" xfId="1" applyFont="1" applyBorder="1" applyAlignment="1">
      <alignment horizontal="right" vertical="top"/>
    </xf>
    <xf numFmtId="165" fontId="7" fillId="0" borderId="6" xfId="1" applyNumberFormat="1" applyFont="1" applyBorder="1" applyAlignment="1">
      <alignment horizontal="right" vertical="top"/>
    </xf>
    <xf numFmtId="165" fontId="6" fillId="0" borderId="14" xfId="1" applyNumberFormat="1" applyFont="1" applyBorder="1" applyAlignment="1">
      <alignment horizontal="right" vertical="top"/>
    </xf>
    <xf numFmtId="165" fontId="6" fillId="0" borderId="6" xfId="1" applyNumberFormat="1" applyFont="1" applyBorder="1" applyAlignment="1">
      <alignment horizontal="right" vertical="top"/>
    </xf>
    <xf numFmtId="165" fontId="7" fillId="0" borderId="17" xfId="1" applyNumberFormat="1" applyFont="1" applyBorder="1" applyAlignment="1">
      <alignment horizontal="right" vertical="top"/>
    </xf>
    <xf numFmtId="165" fontId="6" fillId="0" borderId="17" xfId="1" applyNumberFormat="1" applyFont="1" applyBorder="1" applyAlignment="1">
      <alignment horizontal="right" vertical="top"/>
    </xf>
    <xf numFmtId="165" fontId="7" fillId="0" borderId="6" xfId="1" applyNumberFormat="1" applyFont="1" applyBorder="1" applyAlignment="1">
      <alignment vertical="top" wrapText="1"/>
    </xf>
    <xf numFmtId="165" fontId="7" fillId="0" borderId="14" xfId="1" applyNumberFormat="1" applyFont="1" applyBorder="1" applyAlignment="1">
      <alignment vertical="top" wrapText="1"/>
    </xf>
    <xf numFmtId="165" fontId="6" fillId="0" borderId="11" xfId="1" applyNumberFormat="1" applyFont="1" applyBorder="1" applyAlignment="1">
      <alignment horizontal="right" vertical="top"/>
    </xf>
    <xf numFmtId="0" fontId="10" fillId="3" borderId="2"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7" fillId="0" borderId="21" xfId="0" applyFont="1" applyBorder="1" applyAlignment="1">
      <alignment vertical="top" wrapText="1"/>
    </xf>
    <xf numFmtId="37" fontId="7" fillId="0" borderId="11" xfId="0" applyNumberFormat="1" applyFont="1" applyBorder="1" applyAlignment="1">
      <alignment horizontal="right" vertical="top"/>
    </xf>
    <xf numFmtId="37" fontId="7" fillId="2" borderId="17" xfId="0" applyNumberFormat="1" applyFont="1" applyFill="1" applyBorder="1" applyAlignment="1">
      <alignment horizontal="right" vertical="top"/>
    </xf>
    <xf numFmtId="37" fontId="5" fillId="2" borderId="10" xfId="0" applyNumberFormat="1" applyFont="1" applyFill="1" applyBorder="1" applyAlignment="1">
      <alignment horizontal="right" vertical="top"/>
    </xf>
    <xf numFmtId="37" fontId="0" fillId="0" borderId="20" xfId="0" applyNumberFormat="1" applyBorder="1"/>
    <xf numFmtId="0" fontId="8" fillId="4" borderId="9"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7" fillId="5" borderId="0" xfId="0" applyFont="1" applyFill="1" applyAlignment="1">
      <alignment vertical="top" wrapText="1"/>
    </xf>
    <xf numFmtId="9" fontId="7" fillId="5" borderId="0" xfId="1" applyFont="1" applyFill="1" applyBorder="1" applyAlignment="1">
      <alignment horizontal="right" vertical="top"/>
    </xf>
    <xf numFmtId="0" fontId="0" fillId="5" borderId="0" xfId="0" applyFill="1"/>
    <xf numFmtId="0" fontId="6" fillId="5" borderId="5" xfId="0" applyFont="1" applyFill="1" applyBorder="1" applyAlignment="1">
      <alignment vertical="top" wrapText="1"/>
    </xf>
    <xf numFmtId="165" fontId="7" fillId="5" borderId="6" xfId="1" applyNumberFormat="1" applyFont="1" applyFill="1" applyBorder="1" applyAlignment="1">
      <alignment vertical="top" wrapText="1"/>
    </xf>
    <xf numFmtId="165" fontId="7" fillId="5" borderId="0" xfId="1" applyNumberFormat="1" applyFont="1" applyFill="1" applyBorder="1" applyAlignment="1">
      <alignment vertical="top" wrapText="1"/>
    </xf>
    <xf numFmtId="165" fontId="7" fillId="5" borderId="0" xfId="1" applyNumberFormat="1" applyFont="1" applyFill="1" applyBorder="1" applyAlignment="1">
      <alignment horizontal="right" vertical="top"/>
    </xf>
    <xf numFmtId="9" fontId="5" fillId="5" borderId="0" xfId="1" applyFont="1" applyFill="1" applyBorder="1" applyAlignment="1">
      <alignment horizontal="right" vertical="top"/>
    </xf>
    <xf numFmtId="0" fontId="0" fillId="0" borderId="2" xfId="0" applyBorder="1"/>
    <xf numFmtId="0" fontId="0" fillId="0" borderId="4" xfId="0" applyBorder="1"/>
    <xf numFmtId="10" fontId="0" fillId="0" borderId="12" xfId="1" applyNumberFormat="1" applyFont="1" applyBorder="1"/>
    <xf numFmtId="10" fontId="0" fillId="0" borderId="14" xfId="1" applyNumberFormat="1" applyFont="1" applyBorder="1"/>
    <xf numFmtId="10" fontId="0" fillId="0" borderId="5" xfId="1" applyNumberFormat="1" applyFont="1" applyBorder="1"/>
    <xf numFmtId="10" fontId="0" fillId="0" borderId="6" xfId="1" applyNumberFormat="1" applyFont="1" applyBorder="1"/>
    <xf numFmtId="10" fontId="0" fillId="0" borderId="7" xfId="1" applyNumberFormat="1" applyFont="1" applyBorder="1"/>
    <xf numFmtId="10" fontId="0" fillId="0" borderId="9" xfId="1" applyNumberFormat="1" applyFont="1" applyBorder="1"/>
    <xf numFmtId="0" fontId="8" fillId="4" borderId="0" xfId="0" applyFont="1" applyFill="1" applyAlignment="1">
      <alignment horizontal="center" vertical="center" wrapText="1"/>
    </xf>
    <xf numFmtId="10" fontId="0" fillId="0" borderId="17" xfId="1" applyNumberFormat="1" applyFont="1" applyBorder="1" applyAlignment="1">
      <alignment horizontal="center" vertical="center"/>
    </xf>
    <xf numFmtId="0" fontId="6" fillId="0" borderId="11" xfId="0" applyFont="1" applyBorder="1" applyAlignment="1">
      <alignment horizontal="center" vertical="top" wrapText="1"/>
    </xf>
    <xf numFmtId="10" fontId="11" fillId="0" borderId="17" xfId="1" applyNumberFormat="1" applyFont="1" applyBorder="1" applyAlignment="1">
      <alignment horizontal="center" vertical="center"/>
    </xf>
    <xf numFmtId="10" fontId="11" fillId="0" borderId="10" xfId="1" applyNumberFormat="1" applyFont="1" applyBorder="1" applyAlignment="1">
      <alignment horizontal="center" vertical="center"/>
    </xf>
    <xf numFmtId="0" fontId="10" fillId="5" borderId="0" xfId="0" applyFont="1" applyFill="1" applyAlignment="1">
      <alignment vertical="center" wrapText="1"/>
    </xf>
    <xf numFmtId="0" fontId="3" fillId="5" borderId="0" xfId="0" applyFont="1" applyFill="1"/>
    <xf numFmtId="0" fontId="8" fillId="5" borderId="0" xfId="0" applyFont="1" applyFill="1" applyAlignment="1">
      <alignment horizontal="center" vertical="center" wrapText="1"/>
    </xf>
    <xf numFmtId="0" fontId="2" fillId="5" borderId="0" xfId="0" applyFont="1" applyFill="1"/>
    <xf numFmtId="9" fontId="6" fillId="5" borderId="5" xfId="1" applyFont="1" applyFill="1" applyBorder="1" applyAlignment="1">
      <alignment vertical="top" wrapText="1"/>
    </xf>
    <xf numFmtId="9" fontId="6" fillId="5" borderId="6" xfId="1" applyFont="1" applyFill="1" applyBorder="1" applyAlignment="1">
      <alignment vertical="top" wrapText="1"/>
    </xf>
    <xf numFmtId="9" fontId="7" fillId="5" borderId="5" xfId="1" applyFont="1" applyFill="1" applyBorder="1" applyAlignment="1">
      <alignment vertical="top" wrapText="1"/>
    </xf>
    <xf numFmtId="9" fontId="7" fillId="5" borderId="6" xfId="1" applyFont="1" applyFill="1" applyBorder="1" applyAlignment="1">
      <alignment vertical="top" wrapText="1"/>
    </xf>
    <xf numFmtId="9" fontId="6" fillId="6" borderId="5" xfId="1" applyFont="1" applyFill="1" applyBorder="1" applyAlignment="1">
      <alignment vertical="top" wrapText="1"/>
    </xf>
    <xf numFmtId="9" fontId="6" fillId="6" borderId="6" xfId="1" applyFont="1" applyFill="1" applyBorder="1" applyAlignment="1">
      <alignment vertical="top" wrapText="1"/>
    </xf>
    <xf numFmtId="9" fontId="6" fillId="5" borderId="7" xfId="1" applyFont="1" applyFill="1" applyBorder="1" applyAlignment="1">
      <alignment vertical="top" wrapText="1"/>
    </xf>
    <xf numFmtId="9" fontId="6" fillId="5" borderId="9" xfId="1" applyFont="1" applyFill="1" applyBorder="1" applyAlignment="1">
      <alignment vertical="top" wrapText="1"/>
    </xf>
    <xf numFmtId="0" fontId="4" fillId="4" borderId="0" xfId="0" applyFont="1" applyFill="1" applyAlignment="1">
      <alignment horizontal="center" vertical="center"/>
    </xf>
    <xf numFmtId="166" fontId="0" fillId="0" borderId="0" xfId="0" applyNumberFormat="1"/>
    <xf numFmtId="10" fontId="12" fillId="0" borderId="0" xfId="1" applyNumberFormat="1" applyFont="1"/>
    <xf numFmtId="10" fontId="0" fillId="0" borderId="0" xfId="0" applyNumberFormat="1"/>
    <xf numFmtId="0" fontId="9" fillId="7" borderId="0" xfId="0" applyFont="1" applyFill="1" applyAlignment="1">
      <alignment horizontal="center" vertical="center" wrapText="1"/>
    </xf>
    <xf numFmtId="0" fontId="0" fillId="7" borderId="0" xfId="0" applyFill="1"/>
    <xf numFmtId="2" fontId="12" fillId="0" borderId="0" xfId="0" applyNumberFormat="1" applyFont="1"/>
    <xf numFmtId="9" fontId="0" fillId="0" borderId="4" xfId="0" applyNumberFormat="1" applyBorder="1"/>
    <xf numFmtId="0" fontId="0" fillId="0" borderId="7" xfId="0" applyBorder="1"/>
    <xf numFmtId="9" fontId="0" fillId="0" borderId="9" xfId="0" applyNumberFormat="1" applyBorder="1"/>
    <xf numFmtId="165" fontId="0" fillId="0" borderId="0" xfId="0" applyNumberFormat="1"/>
    <xf numFmtId="0" fontId="0" fillId="7" borderId="7" xfId="0" applyFill="1" applyBorder="1" applyAlignment="1">
      <alignment horizontal="center" vertical="center"/>
    </xf>
    <xf numFmtId="0" fontId="0" fillId="7" borderId="19" xfId="0" applyFill="1" applyBorder="1" applyAlignment="1">
      <alignment horizontal="center" vertical="center"/>
    </xf>
    <xf numFmtId="0" fontId="0" fillId="7" borderId="8" xfId="0" applyFill="1" applyBorder="1" applyAlignment="1">
      <alignment horizontal="center" vertical="center"/>
    </xf>
    <xf numFmtId="0" fontId="0" fillId="7" borderId="9" xfId="0" applyFill="1" applyBorder="1" applyAlignment="1">
      <alignment horizontal="center" vertical="center"/>
    </xf>
    <xf numFmtId="0" fontId="0" fillId="0" borderId="0" xfId="0" applyAlignment="1">
      <alignment horizontal="center"/>
    </xf>
    <xf numFmtId="2" fontId="0" fillId="0" borderId="0" xfId="0" applyNumberFormat="1" applyAlignment="1">
      <alignment horizontal="center"/>
    </xf>
    <xf numFmtId="0" fontId="4" fillId="4" borderId="0" xfId="0" applyFont="1" applyFill="1" applyAlignment="1">
      <alignment horizontal="center" vertical="center"/>
    </xf>
    <xf numFmtId="0" fontId="0" fillId="7" borderId="0" xfId="0" applyFill="1" applyAlignment="1">
      <alignment horizontal="center" vertical="center"/>
    </xf>
    <xf numFmtId="0" fontId="0" fillId="0" borderId="0" xfId="0" applyAlignment="1">
      <alignment horizontal="center" wrapText="1"/>
    </xf>
    <xf numFmtId="4" fontId="0" fillId="0" borderId="0" xfId="0" applyNumberFormat="1" applyAlignment="1">
      <alignment horizontal="center"/>
    </xf>
    <xf numFmtId="0" fontId="8" fillId="4" borderId="2" xfId="0" applyFont="1" applyFill="1" applyBorder="1" applyAlignment="1">
      <alignment horizontal="center" vertical="center" wrapText="1"/>
    </xf>
    <xf numFmtId="0" fontId="4" fillId="4" borderId="7" xfId="0" applyFont="1" applyFill="1" applyBorder="1"/>
    <xf numFmtId="0" fontId="9" fillId="4" borderId="3" xfId="0" applyFont="1" applyFill="1" applyBorder="1" applyAlignment="1">
      <alignment horizontal="center" vertical="center" wrapText="1"/>
    </xf>
    <xf numFmtId="0" fontId="4" fillId="4" borderId="3" xfId="0" applyFont="1" applyFill="1" applyBorder="1"/>
    <xf numFmtId="0" fontId="4" fillId="4" borderId="4" xfId="0" applyFont="1" applyFill="1" applyBorder="1"/>
    <xf numFmtId="0" fontId="9" fillId="4" borderId="0" xfId="0" applyFont="1" applyFill="1" applyAlignment="1">
      <alignment horizontal="center" vertical="center" wrapText="1"/>
    </xf>
    <xf numFmtId="0" fontId="0" fillId="7" borderId="22" xfId="0" applyFill="1" applyBorder="1" applyAlignment="1">
      <alignment horizontal="center"/>
    </xf>
    <xf numFmtId="0" fontId="0" fillId="7" borderId="19" xfId="0" applyFill="1" applyBorder="1" applyAlignment="1">
      <alignment horizontal="center"/>
    </xf>
    <xf numFmtId="0" fontId="0" fillId="7" borderId="18" xfId="0" applyFill="1" applyBorder="1" applyAlignment="1">
      <alignment horizontal="center"/>
    </xf>
    <xf numFmtId="0" fontId="8" fillId="4" borderId="0" xfId="0" applyFont="1" applyFill="1" applyAlignment="1">
      <alignment horizontal="center" vertical="center" wrapText="1"/>
    </xf>
    <xf numFmtId="0" fontId="8" fillId="4" borderId="3" xfId="0" applyFont="1" applyFill="1" applyBorder="1" applyAlignment="1">
      <alignment horizontal="center" vertical="center" wrapText="1"/>
    </xf>
    <xf numFmtId="0" fontId="2" fillId="4" borderId="3" xfId="0" applyFont="1" applyFill="1" applyBorder="1"/>
    <xf numFmtId="0" fontId="2" fillId="4" borderId="4" xfId="0" applyFont="1" applyFill="1" applyBorder="1"/>
    <xf numFmtId="0" fontId="0" fillId="0" borderId="21" xfId="0" applyBorder="1"/>
    <xf numFmtId="0" fontId="0" fillId="0" borderId="17" xfId="0" applyBorder="1"/>
    <xf numFmtId="0" fontId="0" fillId="0" borderId="10" xfId="0" applyBorder="1"/>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0" fillId="0" borderId="5" xfId="0" applyBorder="1" applyAlignment="1">
      <alignment horizontal="center"/>
    </xf>
    <xf numFmtId="4" fontId="0" fillId="0" borderId="6" xfId="0" applyNumberFormat="1" applyBorder="1"/>
    <xf numFmtId="10" fontId="0" fillId="0" borderId="6" xfId="0" applyNumberFormat="1" applyBorder="1"/>
    <xf numFmtId="0" fontId="0" fillId="0" borderId="6" xfId="0" applyBorder="1" applyAlignment="1">
      <alignment horizontal="right"/>
    </xf>
    <xf numFmtId="0" fontId="0" fillId="0" borderId="7" xfId="0" applyBorder="1" applyAlignment="1">
      <alignment horizontal="center"/>
    </xf>
    <xf numFmtId="10" fontId="0" fillId="0" borderId="9" xfId="0" applyNumberFormat="1" applyBorder="1"/>
    <xf numFmtId="0" fontId="4" fillId="4" borderId="4" xfId="0" applyFont="1" applyFill="1" applyBorder="1" applyAlignment="1">
      <alignment horizontal="center" vertical="center"/>
    </xf>
    <xf numFmtId="0" fontId="0" fillId="0" borderId="6" xfId="0" applyBorder="1" applyAlignment="1">
      <alignment horizontal="center"/>
    </xf>
    <xf numFmtId="0" fontId="0" fillId="0" borderId="9" xfId="0" applyBorder="1" applyAlignment="1">
      <alignment horizontal="center"/>
    </xf>
    <xf numFmtId="0" fontId="0" fillId="8" borderId="0" xfId="0"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microsoft.com/office/2017/06/relationships/rdSupportingPropertyBagStructure" Target="richData/rdsupportingpropertybagstructure.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ichStyles" Target="richData/rich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Array" Target="richData/rdarray.xml"/><Relationship Id="rId5" Type="http://schemas.openxmlformats.org/officeDocument/2006/relationships/theme" Target="theme/theme1.xml"/><Relationship Id="rId15" Type="http://schemas.microsoft.com/office/2017/06/relationships/rdRichValueTypes" Target="richData/rdRichValueTypes.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microsoft.com/office/2017/06/relationships/rdSupportingPropertyBag" Target="richData/rdsupporting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Tesla Historical Chart    </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TR"/>
        </a:p>
      </c:txPr>
    </c:title>
    <c:autoTitleDeleted val="0"/>
    <c:plotArea>
      <c:layout/>
      <c:lineChart>
        <c:grouping val="standard"/>
        <c:varyColors val="0"/>
        <c:ser>
          <c:idx val="1"/>
          <c:order val="1"/>
          <c:tx>
            <c:strRef>
              <c:f>'Historical Chart'!$F$6</c:f>
              <c:strCache>
                <c:ptCount val="1"/>
                <c:pt idx="0">
                  <c:v>Close</c:v>
                </c:pt>
              </c:strCache>
            </c:strRef>
          </c:tx>
          <c:spPr>
            <a:ln w="31750" cap="rnd">
              <a:solidFill>
                <a:schemeClr val="accent2"/>
              </a:solidFill>
              <a:round/>
            </a:ln>
            <a:effectLst/>
          </c:spPr>
          <c:marker>
            <c:symbol val="none"/>
          </c:marker>
          <c:cat>
            <c:numRef>
              <c:f>'Historical Chart'!$C$7:$C$70</c:f>
              <c:numCache>
                <c:formatCode>m/d/yy</c:formatCode>
                <c:ptCount val="64"/>
                <c:pt idx="0">
                  <c:v>45583</c:v>
                </c:pt>
                <c:pt idx="1">
                  <c:v>45586</c:v>
                </c:pt>
                <c:pt idx="2">
                  <c:v>45587</c:v>
                </c:pt>
                <c:pt idx="3">
                  <c:v>45588</c:v>
                </c:pt>
                <c:pt idx="4">
                  <c:v>45589</c:v>
                </c:pt>
                <c:pt idx="5">
                  <c:v>45590</c:v>
                </c:pt>
                <c:pt idx="6">
                  <c:v>45593</c:v>
                </c:pt>
                <c:pt idx="7">
                  <c:v>45594</c:v>
                </c:pt>
                <c:pt idx="8">
                  <c:v>45595</c:v>
                </c:pt>
                <c:pt idx="9">
                  <c:v>45596</c:v>
                </c:pt>
                <c:pt idx="10">
                  <c:v>45597</c:v>
                </c:pt>
                <c:pt idx="11">
                  <c:v>45600</c:v>
                </c:pt>
                <c:pt idx="12">
                  <c:v>45601</c:v>
                </c:pt>
                <c:pt idx="13">
                  <c:v>45602</c:v>
                </c:pt>
                <c:pt idx="14">
                  <c:v>45603</c:v>
                </c:pt>
                <c:pt idx="15">
                  <c:v>45604</c:v>
                </c:pt>
                <c:pt idx="16">
                  <c:v>45607</c:v>
                </c:pt>
                <c:pt idx="17">
                  <c:v>45608</c:v>
                </c:pt>
                <c:pt idx="18">
                  <c:v>45609</c:v>
                </c:pt>
                <c:pt idx="19">
                  <c:v>45610</c:v>
                </c:pt>
                <c:pt idx="20">
                  <c:v>45611</c:v>
                </c:pt>
              </c:numCache>
            </c:numRef>
          </c:cat>
          <c:val>
            <c:numRef>
              <c:f>'Historical Chart'!$F$7:$F$70</c:f>
              <c:numCache>
                <c:formatCode>_([$$-409]* #,##0_);_([$$-409]* \(#,##0\);_([$$-409]* "-"??_);_(@_)</c:formatCode>
                <c:ptCount val="64"/>
                <c:pt idx="0">
                  <c:v>18489.553</c:v>
                </c:pt>
                <c:pt idx="1">
                  <c:v>18540.005000000001</c:v>
                </c:pt>
                <c:pt idx="2">
                  <c:v>18573.129000000001</c:v>
                </c:pt>
                <c:pt idx="3">
                  <c:v>18276.653999999999</c:v>
                </c:pt>
                <c:pt idx="4">
                  <c:v>18415.486000000001</c:v>
                </c:pt>
                <c:pt idx="5">
                  <c:v>18518.606</c:v>
                </c:pt>
                <c:pt idx="6">
                  <c:v>18567.188999999998</c:v>
                </c:pt>
                <c:pt idx="7">
                  <c:v>18712.748</c:v>
                </c:pt>
                <c:pt idx="8">
                  <c:v>18607.931</c:v>
                </c:pt>
                <c:pt idx="9">
                  <c:v>18095.151000000002</c:v>
                </c:pt>
                <c:pt idx="10">
                  <c:v>18239.917000000001</c:v>
                </c:pt>
                <c:pt idx="11">
                  <c:v>18179.984</c:v>
                </c:pt>
                <c:pt idx="12">
                  <c:v>18439.170999999998</c:v>
                </c:pt>
                <c:pt idx="13">
                  <c:v>18983.465</c:v>
                </c:pt>
                <c:pt idx="14">
                  <c:v>19269.458999999999</c:v>
                </c:pt>
                <c:pt idx="15">
                  <c:v>19286.776999999998</c:v>
                </c:pt>
                <c:pt idx="16">
                  <c:v>19298.762999999999</c:v>
                </c:pt>
                <c:pt idx="17">
                  <c:v>19281.401000000002</c:v>
                </c:pt>
                <c:pt idx="18">
                  <c:v>19230.724999999999</c:v>
                </c:pt>
                <c:pt idx="19">
                  <c:v>19107.651000000002</c:v>
                </c:pt>
                <c:pt idx="20">
                  <c:v>18680.120999999999</c:v>
                </c:pt>
              </c:numCache>
            </c:numRef>
          </c:val>
          <c:smooth val="0"/>
          <c:extLst>
            <c:ext xmlns:c16="http://schemas.microsoft.com/office/drawing/2014/chart" uri="{C3380CC4-5D6E-409C-BE32-E72D297353CC}">
              <c16:uniqueId val="{00000001-898B-2D4C-8516-FE6DA5BB6DFD}"/>
            </c:ext>
          </c:extLst>
        </c:ser>
        <c:dLbls>
          <c:showLegendKey val="0"/>
          <c:showVal val="0"/>
          <c:showCatName val="0"/>
          <c:showSerName val="0"/>
          <c:showPercent val="0"/>
          <c:showBubbleSize val="0"/>
        </c:dLbls>
        <c:marker val="1"/>
        <c:smooth val="0"/>
        <c:axId val="278666015"/>
        <c:axId val="278667727"/>
      </c:lineChart>
      <c:lineChart>
        <c:grouping val="standard"/>
        <c:varyColors val="0"/>
        <c:ser>
          <c:idx val="0"/>
          <c:order val="0"/>
          <c:tx>
            <c:strRef>
              <c:f>'Historical Chart'!$D$6</c:f>
              <c:strCache>
                <c:ptCount val="1"/>
                <c:pt idx="0">
                  <c:v>Close</c:v>
                </c:pt>
              </c:strCache>
            </c:strRef>
          </c:tx>
          <c:spPr>
            <a:ln w="31750" cap="rnd">
              <a:solidFill>
                <a:schemeClr val="accent1"/>
              </a:solidFill>
              <a:round/>
            </a:ln>
            <a:effectLst/>
          </c:spPr>
          <c:marker>
            <c:symbol val="none"/>
          </c:marker>
          <c:cat>
            <c:numRef>
              <c:f>'Historical Chart'!$C$7:$C$70</c:f>
              <c:numCache>
                <c:formatCode>m/d/yy</c:formatCode>
                <c:ptCount val="64"/>
                <c:pt idx="0">
                  <c:v>45583</c:v>
                </c:pt>
                <c:pt idx="1">
                  <c:v>45586</c:v>
                </c:pt>
                <c:pt idx="2">
                  <c:v>45587</c:v>
                </c:pt>
                <c:pt idx="3">
                  <c:v>45588</c:v>
                </c:pt>
                <c:pt idx="4">
                  <c:v>45589</c:v>
                </c:pt>
                <c:pt idx="5">
                  <c:v>45590</c:v>
                </c:pt>
                <c:pt idx="6">
                  <c:v>45593</c:v>
                </c:pt>
                <c:pt idx="7">
                  <c:v>45594</c:v>
                </c:pt>
                <c:pt idx="8">
                  <c:v>45595</c:v>
                </c:pt>
                <c:pt idx="9">
                  <c:v>45596</c:v>
                </c:pt>
                <c:pt idx="10">
                  <c:v>45597</c:v>
                </c:pt>
                <c:pt idx="11">
                  <c:v>45600</c:v>
                </c:pt>
                <c:pt idx="12">
                  <c:v>45601</c:v>
                </c:pt>
                <c:pt idx="13">
                  <c:v>45602</c:v>
                </c:pt>
                <c:pt idx="14">
                  <c:v>45603</c:v>
                </c:pt>
                <c:pt idx="15">
                  <c:v>45604</c:v>
                </c:pt>
                <c:pt idx="16">
                  <c:v>45607</c:v>
                </c:pt>
                <c:pt idx="17">
                  <c:v>45608</c:v>
                </c:pt>
                <c:pt idx="18">
                  <c:v>45609</c:v>
                </c:pt>
                <c:pt idx="19">
                  <c:v>45610</c:v>
                </c:pt>
                <c:pt idx="20">
                  <c:v>45611</c:v>
                </c:pt>
              </c:numCache>
            </c:numRef>
          </c:cat>
          <c:val>
            <c:numRef>
              <c:f>'Historical Chart'!$D$7:$D$70</c:f>
              <c:numCache>
                <c:formatCode>_([$$-409]* #,##0.00_);_([$$-409]* \(#,##0.00\);_([$$-409]* "-"??_);_(@_)</c:formatCode>
                <c:ptCount val="64"/>
                <c:pt idx="0">
                  <c:v>220.7</c:v>
                </c:pt>
                <c:pt idx="1">
                  <c:v>218.85</c:v>
                </c:pt>
                <c:pt idx="2">
                  <c:v>217.97</c:v>
                </c:pt>
                <c:pt idx="3">
                  <c:v>213.65</c:v>
                </c:pt>
                <c:pt idx="4">
                  <c:v>260.48</c:v>
                </c:pt>
                <c:pt idx="5">
                  <c:v>269.19</c:v>
                </c:pt>
                <c:pt idx="6">
                  <c:v>262.51</c:v>
                </c:pt>
                <c:pt idx="7">
                  <c:v>259.52</c:v>
                </c:pt>
                <c:pt idx="8">
                  <c:v>257.55</c:v>
                </c:pt>
                <c:pt idx="9">
                  <c:v>249.85</c:v>
                </c:pt>
                <c:pt idx="10">
                  <c:v>248.98</c:v>
                </c:pt>
                <c:pt idx="11">
                  <c:v>242.84</c:v>
                </c:pt>
                <c:pt idx="12">
                  <c:v>251.44</c:v>
                </c:pt>
                <c:pt idx="13">
                  <c:v>288.52999999999997</c:v>
                </c:pt>
                <c:pt idx="14">
                  <c:v>296.91000000000003</c:v>
                </c:pt>
                <c:pt idx="15">
                  <c:v>321.22000000000003</c:v>
                </c:pt>
                <c:pt idx="16">
                  <c:v>350</c:v>
                </c:pt>
                <c:pt idx="17">
                  <c:v>328.49</c:v>
                </c:pt>
                <c:pt idx="18">
                  <c:v>330.24</c:v>
                </c:pt>
                <c:pt idx="19">
                  <c:v>311.18</c:v>
                </c:pt>
                <c:pt idx="20">
                  <c:v>320.72000000000003</c:v>
                </c:pt>
              </c:numCache>
            </c:numRef>
          </c:val>
          <c:smooth val="0"/>
          <c:extLst>
            <c:ext xmlns:c16="http://schemas.microsoft.com/office/drawing/2014/chart" uri="{C3380CC4-5D6E-409C-BE32-E72D297353CC}">
              <c16:uniqueId val="{00000000-898B-2D4C-8516-FE6DA5BB6DFD}"/>
            </c:ext>
          </c:extLst>
        </c:ser>
        <c:dLbls>
          <c:showLegendKey val="0"/>
          <c:showVal val="0"/>
          <c:showCatName val="0"/>
          <c:showSerName val="0"/>
          <c:showPercent val="0"/>
          <c:showBubbleSize val="0"/>
        </c:dLbls>
        <c:marker val="1"/>
        <c:smooth val="0"/>
        <c:axId val="320423807"/>
        <c:axId val="319946287"/>
      </c:lineChart>
      <c:dateAx>
        <c:axId val="278666015"/>
        <c:scaling>
          <c:orientation val="minMax"/>
        </c:scaling>
        <c:delete val="0"/>
        <c:axPos val="b"/>
        <c:numFmt formatCode="m/d/yy"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TR"/>
          </a:p>
        </c:txPr>
        <c:crossAx val="278667727"/>
        <c:crosses val="autoZero"/>
        <c:auto val="1"/>
        <c:lblOffset val="100"/>
        <c:baseTimeUnit val="days"/>
      </c:dateAx>
      <c:valAx>
        <c:axId val="278667727"/>
        <c:scaling>
          <c:orientation val="minMax"/>
        </c:scaling>
        <c:delete val="0"/>
        <c:axPos val="l"/>
        <c:majorGridlines>
          <c:spPr>
            <a:ln w="9525" cap="flat" cmpd="sng" algn="ctr">
              <a:solidFill>
                <a:schemeClr val="tx2">
                  <a:lumMod val="15000"/>
                  <a:lumOff val="85000"/>
                </a:schemeClr>
              </a:solidFill>
              <a:round/>
            </a:ln>
            <a:effectLst/>
          </c:spPr>
        </c:majorGridlines>
        <c:numFmt formatCode="_([$$-409]* #,##0_);_([$$-409]* \(#,##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TR"/>
          </a:p>
        </c:txPr>
        <c:crossAx val="278666015"/>
        <c:crosses val="autoZero"/>
        <c:crossBetween val="between"/>
      </c:valAx>
      <c:valAx>
        <c:axId val="319946287"/>
        <c:scaling>
          <c:orientation val="minMax"/>
        </c:scaling>
        <c:delete val="0"/>
        <c:axPos val="r"/>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TR"/>
          </a:p>
        </c:txPr>
        <c:crossAx val="320423807"/>
        <c:crosses val="max"/>
        <c:crossBetween val="between"/>
      </c:valAx>
      <c:dateAx>
        <c:axId val="320423807"/>
        <c:scaling>
          <c:orientation val="minMax"/>
        </c:scaling>
        <c:delete val="1"/>
        <c:axPos val="b"/>
        <c:numFmt formatCode="m/d/yy" sourceLinked="1"/>
        <c:majorTickMark val="out"/>
        <c:minorTickMark val="none"/>
        <c:tickLblPos val="nextTo"/>
        <c:crossAx val="319946287"/>
        <c:crosses val="autoZero"/>
        <c:auto val="1"/>
        <c:lblOffset val="100"/>
        <c:baseTimeUnit val="day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TR"/>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T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1200150</xdr:colOff>
      <xdr:row>11</xdr:row>
      <xdr:rowOff>196850</xdr:rowOff>
    </xdr:from>
    <xdr:to>
      <xdr:col>15</xdr:col>
      <xdr:colOff>546100</xdr:colOff>
      <xdr:row>34</xdr:row>
      <xdr:rowOff>63500</xdr:rowOff>
    </xdr:to>
    <xdr:graphicFrame macro="">
      <xdr:nvGraphicFramePr>
        <xdr:cNvPr id="5" name="Chart 4">
          <a:extLst>
            <a:ext uri="{FF2B5EF4-FFF2-40B4-BE49-F238E27FC236}">
              <a16:creationId xmlns:a16="http://schemas.microsoft.com/office/drawing/2014/main" id="{AB275A9A-F37A-A260-AB8A-746EDCDCC8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3">
  <a r="1" c="21">
    <v t="i">0</v>
    <v t="i">3</v>
    <v t="i">4</v>
    <v t="i">5</v>
    <v t="i">6</v>
    <v t="i">7</v>
    <v t="i">10</v>
    <v t="i">11</v>
    <v t="i">12</v>
    <v t="i">13</v>
    <v t="i">14</v>
    <v t="i">17</v>
    <v t="i">18</v>
    <v t="i">19</v>
    <v t="i">20</v>
    <v t="i">21</v>
    <v t="i">24</v>
    <v t="i">25</v>
    <v t="i">26</v>
    <v t="i">27</v>
    <v t="i">28</v>
  </a>
  <a r="1" c="21">
    <v>220.7</v>
    <v>218.85</v>
    <v>217.97</v>
    <v>213.65</v>
    <v>260.48</v>
    <v>269.19</v>
    <v>262.51</v>
    <v>259.52</v>
    <v>257.55</v>
    <v>249.85</v>
    <v>248.98</v>
    <v>242.84</v>
    <v>251.44</v>
    <v>288.52999999999997</v>
    <v>296.91000000000003</v>
    <v>321.22000000000003</v>
    <v>350</v>
    <v>328.49</v>
    <v>330.24</v>
    <v>311.18</v>
    <v>320.72000000000003</v>
  </a>
  <a r="1" c="21">
    <v>18489.553</v>
    <v>18540.005000000001</v>
    <v>18573.129000000001</v>
    <v>18276.653999999999</v>
    <v>18415.486000000001</v>
    <v>18518.606</v>
    <v>18567.188999999998</v>
    <v>18712.748</v>
    <v>18607.931</v>
    <v>18095.151000000002</v>
    <v>18239.917000000001</v>
    <v>18179.984</v>
    <v>18439.170999999998</v>
    <v>18983.465</v>
    <v>19269.458999999999</v>
    <v>19286.776999999998</v>
    <v>19298.762999999999</v>
    <v>19281.401000000002</v>
    <v>19230.724999999999</v>
    <v>19107.651000000002</v>
    <v>18680.120999999999</v>
  </a>
</arrayData>
</file>

<file path=xl/richData/rdrichvalue.xml><?xml version="1.0" encoding="utf-8"?>
<rvData xmlns="http://schemas.microsoft.com/office/spreadsheetml/2017/richdata" count="71">
  <rv s="0">
    <v>https://www.bing.com/financeapi/forcetrigger?t=a24kar&amp;q=XNAS%3aTSLA&amp;form=skydnc</v>
    <v>Learn more on Bing</v>
  </rv>
  <rv s="1">
    <v>0</v>
    <v>TESLA, INC. (XNAS:TSLA)</v>
    <v>2</v>
    <v>3</v>
    <v>Finance</v>
    <v>4</v>
    <v>en-US</v>
    <v>a24kar</v>
    <v>268435456</v>
    <v>1</v>
    <v>Powered by Refinitiv</v>
    <v>358.64</v>
    <v>138.80250000000001</v>
    <v>2.3222</v>
    <v>9.5399999999999991</v>
    <v>3.0657E-2</v>
    <v>USD</v>
    <v>Tesla, Inc. designs, develops, manufactures, sells and leases high-performance fully electric vehicles and energy generation and storage systems, and offers services related to its products. The Company's segments include automotive, and energy generation and storage. The automotive segment includes the design, development, manufacturing, sales and leasing of high-performance fully electric vehicles, and sales of automotive regulatory credits. It also includes sales of used vehicles, non-warranty after-sales vehicle services, body shop and parts, paid supercharging, vehicle insurance and retail merchandise. Its consumer vehicles include the Model 3, Y, S, X and Cybertruck. The energy generation and storage segment includes the design, manufacture, installation, sales and leasing of solar energy generation and energy storage products and related services and sales of solar energy systems incentives. Its lithium-ion battery energy storage products include Powerwall and Megapack.</v>
    <v>140473</v>
    <v>Nasdaq Stock Market</v>
    <v>XNAS</v>
    <v>XNAS</v>
    <v>1 Tesla Road, AUSTIN, TX, 78725 US</v>
    <v>324.67989999999998</v>
    <v>Automobiles &amp; Auto Parts</v>
    <v>Stock</v>
    <v>45612.041647661717</v>
    <v>0</v>
    <v>309.22000000000003</v>
    <v>1029530000000</v>
    <v>TESLA, INC.</v>
    <v>TESLA, INC.</v>
    <v>310.57</v>
    <v>87.936000000000007</v>
    <v>311.18</v>
    <v>320.72000000000003</v>
    <v>3210060000</v>
    <v>TSLA</v>
    <v>TESLA, INC. (XNAS:TSLA)</v>
    <v>2757770</v>
    <v>103346416</v>
    <v>2024</v>
  </rv>
  <rv s="2">
    <v>1</v>
  </rv>
  <rv s="3">
    <fb>45583</fb>
    <v>5</v>
  </rv>
  <rv s="3">
    <fb>220.7</fb>
    <v>6</v>
  </rv>
  <rv s="3">
    <fb>18489.553</fb>
    <v>6</v>
  </rv>
  <rv s="0">
    <v>https://www.bing.com/financeapi/forcetrigger?t=a3oxnm&amp;q=NASDAQ+Composite+Index&amp;form=skydnc</v>
    <v>Learn more on Bing</v>
  </rv>
  <rv s="4">
    <v>7</v>
    <v>NASDAQ Composite Index</v>
    <v>8</v>
    <v>9</v>
    <v>Finance</v>
    <v>10</v>
    <v>en-US</v>
    <v>a3oxnm</v>
    <v>268435456</v>
    <v>1</v>
    <v>Powered by Refinitiv</v>
    <v>19366.069</v>
    <v>14058.521000000001</v>
    <v>-427.53</v>
    <v>-2.2374999999999999E-2</v>
    <v>US</v>
    <v>18936.751</v>
    <v>Index</v>
    <v>6</v>
    <v>18598.874</v>
    <v>NASDAQ Composite Index</v>
    <v>18929.916000000001</v>
    <v>19107.651000000002</v>
    <v>18680.120999999999</v>
    <v>COMP</v>
    <v>NASDAQ Composite Index</v>
  </rv>
  <rv s="2">
    <v>7</v>
  </rv>
  <rv s="3">
    <fb>45586</fb>
    <v>5</v>
  </rv>
  <rv s="3">
    <fb>218.85</fb>
    <v>6</v>
  </rv>
  <rv s="3">
    <fb>18540.005000000001</fb>
    <v>6</v>
  </rv>
  <rv s="3">
    <fb>45587</fb>
    <v>5</v>
  </rv>
  <rv s="3">
    <fb>217.97</fb>
    <v>6</v>
  </rv>
  <rv s="3">
    <fb>18573.129000000001</fb>
    <v>6</v>
  </rv>
  <rv s="3">
    <fb>45588</fb>
    <v>5</v>
  </rv>
  <rv s="3">
    <fb>213.65</fb>
    <v>6</v>
  </rv>
  <rv s="3">
    <fb>18276.653999999999</fb>
    <v>6</v>
  </rv>
  <rv s="3">
    <fb>45589</fb>
    <v>5</v>
  </rv>
  <rv s="3">
    <fb>260.48</fb>
    <v>6</v>
  </rv>
  <rv s="3">
    <fb>18415.486000000001</fb>
    <v>6</v>
  </rv>
  <rv s="3">
    <fb>45590</fb>
    <v>5</v>
  </rv>
  <rv s="3">
    <fb>269.19</fb>
    <v>6</v>
  </rv>
  <rv s="3">
    <fb>18518.606</fb>
    <v>6</v>
  </rv>
  <rv s="3">
    <fb>45593</fb>
    <v>5</v>
  </rv>
  <rv s="3">
    <fb>262.51</fb>
    <v>6</v>
  </rv>
  <rv s="3">
    <fb>18567.188999999998</fb>
    <v>6</v>
  </rv>
  <rv s="3">
    <fb>45594</fb>
    <v>5</v>
  </rv>
  <rv s="3">
    <fb>259.52</fb>
    <v>6</v>
  </rv>
  <rv s="3">
    <fb>18712.748</fb>
    <v>6</v>
  </rv>
  <rv s="3">
    <fb>45595</fb>
    <v>5</v>
  </rv>
  <rv s="3">
    <fb>257.55</fb>
    <v>6</v>
  </rv>
  <rv s="3">
    <fb>18607.931</fb>
    <v>6</v>
  </rv>
  <rv s="3">
    <fb>45596</fb>
    <v>5</v>
  </rv>
  <rv s="3">
    <fb>249.85</fb>
    <v>6</v>
  </rv>
  <rv s="3">
    <fb>18095.151000000002</fb>
    <v>6</v>
  </rv>
  <rv s="3">
    <fb>45597</fb>
    <v>5</v>
  </rv>
  <rv s="3">
    <fb>248.98</fb>
    <v>6</v>
  </rv>
  <rv s="3">
    <fb>18239.917000000001</fb>
    <v>6</v>
  </rv>
  <rv s="3">
    <fb>45600</fb>
    <v>5</v>
  </rv>
  <rv s="3">
    <fb>242.84</fb>
    <v>6</v>
  </rv>
  <rv s="3">
    <fb>18179.984</fb>
    <v>6</v>
  </rv>
  <rv s="3">
    <fb>45601</fb>
    <v>5</v>
  </rv>
  <rv s="3">
    <fb>251.44</fb>
    <v>6</v>
  </rv>
  <rv s="3">
    <fb>18439.170999999998</fb>
    <v>6</v>
  </rv>
  <rv s="3">
    <fb>45602</fb>
    <v>5</v>
  </rv>
  <rv s="3">
    <fb>288.52999999999997</fb>
    <v>6</v>
  </rv>
  <rv s="3">
    <fb>18983.465</fb>
    <v>6</v>
  </rv>
  <rv s="3">
    <fb>45603</fb>
    <v>5</v>
  </rv>
  <rv s="3">
    <fb>296.91000000000003</fb>
    <v>6</v>
  </rv>
  <rv s="3">
    <fb>19269.458999999999</fb>
    <v>6</v>
  </rv>
  <rv s="3">
    <fb>45604</fb>
    <v>5</v>
  </rv>
  <rv s="3">
    <fb>321.22000000000003</fb>
    <v>6</v>
  </rv>
  <rv s="3">
    <fb>19286.776999999998</fb>
    <v>6</v>
  </rv>
  <rv s="3">
    <fb>45607</fb>
    <v>5</v>
  </rv>
  <rv s="3">
    <fb>350</fb>
    <v>6</v>
  </rv>
  <rv s="3">
    <fb>19298.762999999999</fb>
    <v>6</v>
  </rv>
  <rv s="3">
    <fb>45608</fb>
    <v>5</v>
  </rv>
  <rv s="3">
    <fb>328.49</fb>
    <v>6</v>
  </rv>
  <rv s="3">
    <fb>19281.401000000002</fb>
    <v>6</v>
  </rv>
  <rv s="3">
    <fb>45609</fb>
    <v>5</v>
  </rv>
  <rv s="3">
    <fb>330.24</fb>
    <v>6</v>
  </rv>
  <rv s="3">
    <fb>19230.724999999999</fb>
    <v>6</v>
  </rv>
  <rv s="3">
    <fb>45610</fb>
    <v>5</v>
  </rv>
  <rv s="3">
    <fb>311.18</fb>
    <v>6</v>
  </rv>
  <rv s="3">
    <fb>19107.651000000002</fb>
    <v>6</v>
  </rv>
  <rv s="3">
    <fb>45611</fb>
    <v>5</v>
  </rv>
  <rv s="3">
    <fb>320.72000000000003</fb>
    <v>6</v>
  </rv>
  <rv s="3">
    <fb>18680.120999999999</fb>
    <v>6</v>
  </rv>
  <rv s="5">
    <v>11</v>
    <v>a24kar</v>
    <v>Daily</v>
    <v>45583</v>
    <v>45614</v>
    <v>0</v>
    <v>1</v>
    <v>638672256000000000,638674741570388112,0</v>
    <v>0</v>
    <v>a24kar</v>
    <v/>
    <v>1</v>
  </rv>
  <rv s="5">
    <v>11</v>
    <v>a3oxnm</v>
    <v>Daily</v>
    <v>45583</v>
    <v>45614</v>
    <v>0</v>
    <v>1</v>
    <v>638672256000000000,638674741570221463,0</v>
    <v>0</v>
    <v>a3oxnm</v>
    <v/>
    <v>2</v>
  </rv>
</rvData>
</file>

<file path=xl/richData/rdrichvaluestructure.xml><?xml version="1.0" encoding="utf-8"?>
<rvStructures xmlns="http://schemas.microsoft.com/office/spreadsheetml/2017/richdata" count="6">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formattednumber">
    <k n="_Format" t="spb"/>
  </s>
  <s t="_linkedentitycore">
    <k n="_Display" t="spb"/>
    <k n="_DisplayString" t="s"/>
    <k n="_Flags" t="spb"/>
    <k n="_Format" t="spb"/>
    <k n="_Icon" t="s"/>
    <k n="_SubLabel" t="spb"/>
    <k n="%EntityCulture" t="s"/>
    <k n="%EntityId" t="s"/>
    <k n="%EntityServiceId"/>
    <k n="%IsRefreshable" t="b"/>
    <k n="%ProviderInfo" t="s"/>
    <k n="52 week high"/>
    <k n="52 week low"/>
    <k n="Change"/>
    <k n="Change (%)"/>
    <k n="Country/region" t="s"/>
    <k n="High"/>
    <k n="Instrument type" t="s"/>
    <k n="LearnMoreOnLink" t="r"/>
    <k n="Low"/>
    <k n="Name" t="s"/>
    <k n="Open"/>
    <k n="Previous close"/>
    <k n="Price"/>
    <k n="Ticker symbol" t="s"/>
    <k n="UniqueName" t="s"/>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Arrays count="2">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26">
      <v t="s">%EntityServiceId</v>
      <v t="s">_Format</v>
      <v t="s">%IsRefreshable</v>
      <v t="s">%EntityCulture</v>
      <v t="s">%EntityId</v>
      <v t="s">_Icon</v>
      <v t="s">_Display</v>
      <v t="s">Name</v>
      <v t="s">Price</v>
      <v t="s">Ticker symbol</v>
      <v t="s">_SubLabel</v>
      <v t="s">Change</v>
      <v t="s">Change (%)</v>
      <v t="s">Country/region</v>
      <v t="s">Previous close</v>
      <v t="s">Open</v>
      <v t="s">High</v>
      <v t="s">Low</v>
      <v t="s">52 week high</v>
      <v t="s">52 week low</v>
      <v t="s">Instrument type</v>
      <v t="s">_Flags</v>
      <v t="s">UniqueName</v>
      <v t="s">_DisplayString</v>
      <v t="s">LearnMoreOnLink</v>
      <v t="s">%ProviderInfo</v>
    </a>
  </spbArrays>
  <spbData count="12">
    <spb s="0">
      <v>0</v>
      <v>Name</v>
      <v>LearnMoreOnLink</v>
    </spb>
    <spb s="1">
      <v>0</v>
      <v>0</v>
      <v>0</v>
    </spb>
    <spb s="2">
      <v>1</v>
      <v>1</v>
      <v>1</v>
      <v>1</v>
    </spb>
    <spb s="3">
      <v>1</v>
      <v>2</v>
      <v>2</v>
      <v>1</v>
      <v>3</v>
      <v>1</v>
      <v>1</v>
      <v>1</v>
      <v>4</v>
      <v>4</v>
      <v>5</v>
      <v>6</v>
      <v>1</v>
      <v>1</v>
      <v>1</v>
      <v>4</v>
      <v>7</v>
      <v>8</v>
      <v>9</v>
      <v>4</v>
    </spb>
    <spb s="4">
      <v>Real-Time Nasdaq Last Sale</v>
      <v>from previous close</v>
      <v>from previous close</v>
      <v>Source: Nasdaq Last Sale</v>
      <v>GMT</v>
    </spb>
    <spb s="5">
      <v>10</v>
    </spb>
    <spb s="5">
      <v>1</v>
    </spb>
    <spb s="0">
      <v>1</v>
      <v>Name</v>
      <v>LearnMoreOnLink</v>
    </spb>
    <spb s="6">
      <v>1</v>
      <v>1</v>
      <v>1</v>
    </spb>
    <spb s="7">
      <v>1</v>
      <v>1</v>
      <v>3</v>
      <v>1</v>
      <v>1</v>
      <v>1</v>
      <v>5</v>
      <v>1</v>
      <v>1</v>
      <v>1</v>
      <v>9</v>
    </spb>
    <spb s="8">
      <v>from previous close</v>
      <v>from previous close</v>
    </spb>
    <spb s="9">
      <v>10</v>
      <v>1</v>
    </spb>
  </spbData>
</supportingPropertyBags>
</file>

<file path=xl/richData/rdsupportingpropertybagstructure.xml><?xml version="1.0" encoding="utf-8"?>
<spbStructures xmlns="http://schemas.microsoft.com/office/spreadsheetml/2017/richdata2" count="10">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_Self" t="i"/>
  </s>
  <s>
    <k n="UniqueName" t="spb"/>
    <k n="`%ProviderInfo" t="spb"/>
    <k n="LearnMoreOnLink" t="spb"/>
  </s>
  <s>
    <k n="Low" t="i"/>
    <k n="High" t="i"/>
    <k n="Name" t="i"/>
    <k n="Open" t="i"/>
    <k n="Price" t="i"/>
    <k n="Change" t="i"/>
    <k n="Change (%)" t="i"/>
    <k n="52 week low" t="i"/>
    <k n="52 week high" t="i"/>
    <k n="Previous close" t="i"/>
    <k n="`%EntityServiceId" t="i"/>
  </s>
  <s>
    <k n="Change" t="s"/>
    <k n="Change (%)" t="s"/>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2" formatCode="0.00"/>
    </x:dxf>
    <x:dxf>
      <x:numFmt numFmtId="0" formatCode="General"/>
    </x:dxf>
    <x:dxf>
      <x:numFmt numFmtId="27" formatCode="d/mm/yyyy\ hh:mm"/>
    </x:dxf>
    <x:dxf>
      <x:numFmt numFmtId="14" formatCode="0.00%"/>
    </x:dxf>
    <x:dxf>
      <x:numFmt numFmtId="3" formatCode="#,##0"/>
    </x:dxf>
    <x:dxf>
      <x:numFmt numFmtId="4" formatCode="#,##0.00"/>
    </x:dxf>
    <x:dxf>
      <x:numFmt numFmtId="1" formatCode="0"/>
    </x:dxf>
    <x:dxf>
      <x:numFmt numFmtId="19" formatCode="d/mm/yyyy"/>
    </x:dxf>
  </dxfs>
  <richProperties>
    <rPr n="NumberFormat" t="s"/>
    <rPr n="IsTitle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Sty dxfid="7"/>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C5DDF-F7A6-384E-BD3D-39791653EF6A}">
  <dimension ref="B2:L52"/>
  <sheetViews>
    <sheetView showGridLines="0" topLeftCell="A30" zoomScale="140" zoomScaleNormal="140" workbookViewId="0">
      <selection activeCell="K46" sqref="K46"/>
    </sheetView>
  </sheetViews>
  <sheetFormatPr baseColWidth="10" defaultRowHeight="16" x14ac:dyDescent="0.2"/>
  <cols>
    <col min="1" max="1" width="4.1640625" customWidth="1"/>
    <col min="2" max="2" width="63.5" bestFit="1" customWidth="1"/>
    <col min="3" max="3" width="11.6640625" bestFit="1" customWidth="1"/>
    <col min="4" max="4" width="13.1640625" customWidth="1"/>
    <col min="5" max="5" width="11.6640625" bestFit="1" customWidth="1"/>
    <col min="7" max="7" width="12.5" customWidth="1"/>
    <col min="8" max="8" width="11.6640625" customWidth="1"/>
    <col min="10" max="10" width="12.83203125" bestFit="1" customWidth="1"/>
    <col min="11" max="11" width="12.5" customWidth="1"/>
    <col min="12" max="12" width="14.5" bestFit="1" customWidth="1"/>
  </cols>
  <sheetData>
    <row r="2" spans="2:10" ht="34" customHeight="1" x14ac:dyDescent="0.2">
      <c r="B2" s="144" t="s">
        <v>53</v>
      </c>
      <c r="C2" s="146" t="s">
        <v>54</v>
      </c>
      <c r="D2" s="147"/>
      <c r="E2" s="148"/>
      <c r="H2" s="149" t="s">
        <v>100</v>
      </c>
      <c r="I2" s="149"/>
    </row>
    <row r="3" spans="2:10" ht="34" x14ac:dyDescent="0.2">
      <c r="B3" s="145"/>
      <c r="C3" s="62" t="s">
        <v>55</v>
      </c>
      <c r="D3" s="63" t="s">
        <v>16</v>
      </c>
      <c r="E3" s="64" t="s">
        <v>15</v>
      </c>
      <c r="H3" s="62" t="s">
        <v>101</v>
      </c>
      <c r="I3" s="62" t="s">
        <v>102</v>
      </c>
    </row>
    <row r="4" spans="2:10" ht="17" x14ac:dyDescent="0.2">
      <c r="B4" s="1" t="s">
        <v>0</v>
      </c>
      <c r="C4" s="1" t="s">
        <v>18</v>
      </c>
      <c r="D4" s="60" t="s">
        <v>18</v>
      </c>
      <c r="E4" s="52" t="s">
        <v>18</v>
      </c>
      <c r="F4" s="157"/>
      <c r="H4" s="98"/>
      <c r="I4" s="99"/>
    </row>
    <row r="5" spans="2:10" ht="18" thickBot="1" x14ac:dyDescent="0.25">
      <c r="B5" s="6" t="s">
        <v>0</v>
      </c>
      <c r="C5" s="39">
        <v>53823</v>
      </c>
      <c r="D5" s="46">
        <v>81462</v>
      </c>
      <c r="E5" s="53">
        <v>96773</v>
      </c>
      <c r="F5" s="158"/>
      <c r="H5" s="100">
        <f>(D5-C5)/C5</f>
        <v>0.51351652639206291</v>
      </c>
      <c r="I5" s="101">
        <f>(E5-D5)/D5</f>
        <v>0.18795266504627925</v>
      </c>
    </row>
    <row r="6" spans="2:10" ht="17" x14ac:dyDescent="0.2">
      <c r="B6" s="1" t="s">
        <v>1</v>
      </c>
      <c r="C6" s="1" t="s">
        <v>18</v>
      </c>
      <c r="D6" s="45" t="s">
        <v>18</v>
      </c>
      <c r="E6" s="54" t="s">
        <v>18</v>
      </c>
      <c r="F6" s="158"/>
      <c r="H6" s="102"/>
      <c r="I6" s="103"/>
    </row>
    <row r="7" spans="2:10" ht="17" x14ac:dyDescent="0.2">
      <c r="B7" s="3" t="s">
        <v>2</v>
      </c>
      <c r="C7" s="40">
        <v>40217</v>
      </c>
      <c r="D7" s="47">
        <v>60609</v>
      </c>
      <c r="E7" s="55">
        <v>79113</v>
      </c>
      <c r="F7" s="158"/>
      <c r="H7" s="102">
        <f t="shared" ref="H7:H20" si="0">(D7-C7)/C7</f>
        <v>0.50704925777656218</v>
      </c>
      <c r="I7" s="103">
        <f t="shared" ref="I7:I20" si="1">(E7-D7)/D7</f>
        <v>0.30530119289214475</v>
      </c>
    </row>
    <row r="8" spans="2:10" ht="18" thickBot="1" x14ac:dyDescent="0.25">
      <c r="B8" s="15" t="s">
        <v>3</v>
      </c>
      <c r="C8" s="41">
        <v>13606</v>
      </c>
      <c r="D8" s="48">
        <v>20853</v>
      </c>
      <c r="E8" s="56">
        <v>17660</v>
      </c>
      <c r="F8" s="158"/>
      <c r="H8" s="100">
        <f t="shared" si="0"/>
        <v>0.53263266206085547</v>
      </c>
      <c r="I8" s="101">
        <f t="shared" si="1"/>
        <v>-0.15311945523425885</v>
      </c>
    </row>
    <row r="9" spans="2:10" ht="17" x14ac:dyDescent="0.2">
      <c r="B9" s="1" t="s">
        <v>4</v>
      </c>
      <c r="C9" s="42" t="s">
        <v>18</v>
      </c>
      <c r="D9" s="49" t="s">
        <v>18</v>
      </c>
      <c r="E9" s="57" t="s">
        <v>18</v>
      </c>
      <c r="F9" s="158"/>
      <c r="H9" s="102"/>
      <c r="I9" s="103"/>
    </row>
    <row r="10" spans="2:10" ht="17" x14ac:dyDescent="0.2">
      <c r="B10" s="3" t="s">
        <v>5</v>
      </c>
      <c r="C10" s="40">
        <v>2593</v>
      </c>
      <c r="D10" s="47">
        <v>3075</v>
      </c>
      <c r="E10" s="55">
        <v>3969</v>
      </c>
      <c r="F10" s="158"/>
      <c r="H10" s="102">
        <f t="shared" si="0"/>
        <v>0.18588507520246819</v>
      </c>
      <c r="I10" s="103">
        <f t="shared" si="1"/>
        <v>0.29073170731707315</v>
      </c>
    </row>
    <row r="11" spans="2:10" ht="17" x14ac:dyDescent="0.2">
      <c r="B11" s="3" t="s">
        <v>6</v>
      </c>
      <c r="C11" s="40">
        <v>4517</v>
      </c>
      <c r="D11" s="47">
        <v>3946</v>
      </c>
      <c r="E11" s="55">
        <v>4800</v>
      </c>
      <c r="F11" s="158"/>
      <c r="H11" s="102">
        <f t="shared" si="0"/>
        <v>-0.12641133495682974</v>
      </c>
      <c r="I11" s="103">
        <f t="shared" si="1"/>
        <v>0.21642169285352256</v>
      </c>
    </row>
    <row r="12" spans="2:10" ht="17" x14ac:dyDescent="0.2">
      <c r="B12" s="3" t="s">
        <v>7</v>
      </c>
      <c r="C12" s="40">
        <v>-27</v>
      </c>
      <c r="D12" s="47">
        <v>176</v>
      </c>
      <c r="E12" s="55">
        <v>0</v>
      </c>
      <c r="F12" s="158"/>
      <c r="H12" s="102">
        <f>-(D12-C12)/C12</f>
        <v>7.5185185185185182</v>
      </c>
      <c r="I12" s="103">
        <f t="shared" si="1"/>
        <v>-1</v>
      </c>
      <c r="J12" s="14"/>
    </row>
    <row r="13" spans="2:10" ht="18" thickBot="1" x14ac:dyDescent="0.25">
      <c r="B13" s="15" t="s">
        <v>8</v>
      </c>
      <c r="C13" s="41">
        <v>7083</v>
      </c>
      <c r="D13" s="48">
        <v>7197</v>
      </c>
      <c r="E13" s="56">
        <v>8769</v>
      </c>
      <c r="F13" s="158"/>
      <c r="H13" s="100">
        <f t="shared" si="0"/>
        <v>1.6094875052943668E-2</v>
      </c>
      <c r="I13" s="101">
        <f t="shared" si="1"/>
        <v>0.21842434347644851</v>
      </c>
    </row>
    <row r="14" spans="2:10" ht="17" x14ac:dyDescent="0.2">
      <c r="B14" s="1" t="s">
        <v>97</v>
      </c>
      <c r="C14" s="42">
        <v>6523</v>
      </c>
      <c r="D14" s="49">
        <v>13656</v>
      </c>
      <c r="E14" s="57">
        <v>8891</v>
      </c>
      <c r="F14" s="158"/>
      <c r="H14" s="102">
        <f t="shared" si="0"/>
        <v>1.0935152537176145</v>
      </c>
      <c r="I14" s="103">
        <f t="shared" si="1"/>
        <v>-0.34893087287639135</v>
      </c>
      <c r="J14" s="14"/>
    </row>
    <row r="15" spans="2:10" ht="17" x14ac:dyDescent="0.2">
      <c r="B15" s="3" t="s">
        <v>9</v>
      </c>
      <c r="C15" s="40">
        <v>56</v>
      </c>
      <c r="D15" s="47">
        <v>297</v>
      </c>
      <c r="E15" s="55">
        <v>1066</v>
      </c>
      <c r="F15" s="158"/>
      <c r="H15" s="102">
        <f t="shared" si="0"/>
        <v>4.3035714285714288</v>
      </c>
      <c r="I15" s="103">
        <f t="shared" si="1"/>
        <v>2.5892255892255891</v>
      </c>
    </row>
    <row r="16" spans="2:10" ht="17" x14ac:dyDescent="0.2">
      <c r="B16" s="3" t="s">
        <v>10</v>
      </c>
      <c r="C16" s="40">
        <v>-371</v>
      </c>
      <c r="D16" s="47">
        <v>-191</v>
      </c>
      <c r="E16" s="55">
        <v>-156</v>
      </c>
      <c r="F16" s="158"/>
      <c r="H16" s="102">
        <f>-(D16-C16)/C16</f>
        <v>0.48517520215633425</v>
      </c>
      <c r="I16" s="103">
        <f>-(E16-D16)/D16</f>
        <v>0.18324607329842932</v>
      </c>
      <c r="J16" s="14"/>
    </row>
    <row r="17" spans="2:12" ht="17" x14ac:dyDescent="0.2">
      <c r="B17" s="3" t="s">
        <v>11</v>
      </c>
      <c r="C17" s="40">
        <v>135</v>
      </c>
      <c r="D17" s="47">
        <v>-43</v>
      </c>
      <c r="E17" s="55">
        <v>172</v>
      </c>
      <c r="F17" s="158"/>
      <c r="H17" s="102">
        <f t="shared" si="0"/>
        <v>-1.3185185185185184</v>
      </c>
      <c r="I17" s="103">
        <f>-(E17-D17)/D17</f>
        <v>5</v>
      </c>
    </row>
    <row r="18" spans="2:12" ht="18" thickBot="1" x14ac:dyDescent="0.25">
      <c r="B18" s="15" t="s">
        <v>96</v>
      </c>
      <c r="C18" s="41">
        <v>6343</v>
      </c>
      <c r="D18" s="48">
        <v>13719</v>
      </c>
      <c r="E18" s="56">
        <v>9973</v>
      </c>
      <c r="F18" s="158"/>
      <c r="H18" s="100">
        <f t="shared" si="0"/>
        <v>1.1628566924168375</v>
      </c>
      <c r="I18" s="101">
        <f t="shared" si="1"/>
        <v>-0.27305197171805523</v>
      </c>
      <c r="J18" s="14"/>
    </row>
    <row r="19" spans="2:12" ht="18" thickBot="1" x14ac:dyDescent="0.25">
      <c r="B19" s="6" t="s">
        <v>12</v>
      </c>
      <c r="C19" s="43">
        <v>699</v>
      </c>
      <c r="D19" s="50">
        <v>1132</v>
      </c>
      <c r="E19" s="58">
        <v>-5001</v>
      </c>
      <c r="F19" s="158"/>
      <c r="H19" s="100">
        <f t="shared" si="0"/>
        <v>0.61945636623748213</v>
      </c>
      <c r="I19" s="101">
        <f t="shared" si="1"/>
        <v>-5.4178445229681982</v>
      </c>
      <c r="J19" s="14"/>
    </row>
    <row r="20" spans="2:12" ht="17" x14ac:dyDescent="0.2">
      <c r="B20" s="16" t="s">
        <v>13</v>
      </c>
      <c r="C20" s="44">
        <v>5644</v>
      </c>
      <c r="D20" s="51">
        <v>12587</v>
      </c>
      <c r="E20" s="59">
        <v>14974</v>
      </c>
      <c r="F20" s="159"/>
      <c r="H20" s="104">
        <f t="shared" si="0"/>
        <v>1.2301559177888022</v>
      </c>
      <c r="I20" s="105">
        <f t="shared" si="1"/>
        <v>0.18964010487010408</v>
      </c>
    </row>
    <row r="22" spans="2:12" x14ac:dyDescent="0.2">
      <c r="H22" s="138"/>
      <c r="I22" s="138"/>
    </row>
    <row r="23" spans="2:12" ht="35" thickBot="1" x14ac:dyDescent="0.25">
      <c r="B23" s="35" t="s">
        <v>98</v>
      </c>
      <c r="C23" s="36" t="s">
        <v>55</v>
      </c>
      <c r="D23" s="36" t="s">
        <v>16</v>
      </c>
      <c r="E23" s="36" t="s">
        <v>15</v>
      </c>
      <c r="H23" s="140" t="s">
        <v>107</v>
      </c>
      <c r="I23" s="140"/>
      <c r="J23" s="63" t="s">
        <v>16</v>
      </c>
      <c r="K23" s="64" t="s">
        <v>15</v>
      </c>
      <c r="L23" s="123" t="s">
        <v>112</v>
      </c>
    </row>
    <row r="24" spans="2:12" ht="18" thickBot="1" x14ac:dyDescent="0.25">
      <c r="B24" s="6" t="s">
        <v>0</v>
      </c>
      <c r="C24" s="29">
        <f>($C5/$C$5)</f>
        <v>1</v>
      </c>
      <c r="D24" s="24">
        <f>($D5/$D$5)</f>
        <v>1</v>
      </c>
      <c r="E24" s="33">
        <f>($E5/$E$5)</f>
        <v>1</v>
      </c>
      <c r="H24" s="141" t="s">
        <v>113</v>
      </c>
      <c r="I24" s="141"/>
      <c r="J24" s="127"/>
      <c r="K24" s="127"/>
      <c r="L24" s="128"/>
    </row>
    <row r="25" spans="2:12" ht="17" x14ac:dyDescent="0.2">
      <c r="B25" s="1" t="s">
        <v>1</v>
      </c>
      <c r="C25" s="30"/>
      <c r="D25" s="25"/>
      <c r="E25" s="30"/>
      <c r="H25" s="138" t="s">
        <v>108</v>
      </c>
      <c r="I25" s="138"/>
      <c r="J25" s="125">
        <f>D8/D5</f>
        <v>0.25598438535759005</v>
      </c>
      <c r="K25" s="125">
        <f>E8/E5</f>
        <v>0.18248891736331416</v>
      </c>
      <c r="L25">
        <v>14.55</v>
      </c>
    </row>
    <row r="26" spans="2:12" ht="17" x14ac:dyDescent="0.2">
      <c r="B26" s="3" t="s">
        <v>2</v>
      </c>
      <c r="C26" s="31">
        <f>($C7/$C$5)</f>
        <v>0.74720844248741247</v>
      </c>
      <c r="D26" s="26">
        <f t="shared" ref="D26:D39" si="2">($D7/$D$5)</f>
        <v>0.74401561464240995</v>
      </c>
      <c r="E26" s="31">
        <f>($E7/$E$5)</f>
        <v>0.81751108263668582</v>
      </c>
      <c r="H26" s="138" t="s">
        <v>109</v>
      </c>
      <c r="I26" s="138"/>
      <c r="J26" s="23">
        <f>D20/D5</f>
        <v>0.15451376101740688</v>
      </c>
      <c r="K26" s="23">
        <f>E20/E5</f>
        <v>0.1547332417099811</v>
      </c>
      <c r="L26">
        <v>2.2799999999999998</v>
      </c>
    </row>
    <row r="27" spans="2:12" ht="18" thickBot="1" x14ac:dyDescent="0.25">
      <c r="B27" s="15" t="s">
        <v>3</v>
      </c>
      <c r="C27" s="32">
        <f>($C8/$C$5)</f>
        <v>0.25279155751258753</v>
      </c>
      <c r="D27" s="27">
        <f t="shared" si="2"/>
        <v>0.25598438535759005</v>
      </c>
      <c r="E27" s="32">
        <f>($E8/$E$5)</f>
        <v>0.18248891736331416</v>
      </c>
      <c r="H27" s="138" t="s">
        <v>110</v>
      </c>
      <c r="I27" s="138"/>
      <c r="J27" s="126">
        <f>D20/'Balance Sheet'!C17</f>
        <v>0.15286987782069034</v>
      </c>
      <c r="K27" s="126">
        <f>E20/'Balance Sheet'!D17</f>
        <v>0.14044532818098257</v>
      </c>
      <c r="L27">
        <v>6.27</v>
      </c>
    </row>
    <row r="28" spans="2:12" ht="17" x14ac:dyDescent="0.2">
      <c r="B28" s="1" t="s">
        <v>4</v>
      </c>
      <c r="C28" s="30"/>
      <c r="D28" s="25"/>
      <c r="E28" s="30"/>
      <c r="H28" s="138" t="s">
        <v>111</v>
      </c>
      <c r="I28" s="138"/>
      <c r="J28" s="126">
        <f>D20/'Balance Sheet'!C34</f>
        <v>0.28156317108088763</v>
      </c>
      <c r="K28" s="126">
        <f>E20/'Balance Sheet'!D34</f>
        <v>0.23907143085225277</v>
      </c>
      <c r="L28">
        <v>14.78</v>
      </c>
    </row>
    <row r="29" spans="2:12" ht="17" x14ac:dyDescent="0.2">
      <c r="B29" s="3" t="s">
        <v>5</v>
      </c>
      <c r="C29" s="31">
        <f t="shared" ref="C29:C39" si="3">($C10/$C$5)</f>
        <v>4.817643015067908E-2</v>
      </c>
      <c r="D29" s="26">
        <f t="shared" si="2"/>
        <v>3.7747661486337188E-2</v>
      </c>
      <c r="E29" s="31">
        <f t="shared" ref="E29:E39" si="4">($E10/$E$5)</f>
        <v>4.1013505833238609E-2</v>
      </c>
      <c r="H29" s="141" t="s">
        <v>114</v>
      </c>
      <c r="I29" s="141"/>
      <c r="J29" s="127"/>
      <c r="K29" s="127"/>
      <c r="L29" s="128"/>
    </row>
    <row r="30" spans="2:12" ht="17" x14ac:dyDescent="0.2">
      <c r="B30" s="3" t="s">
        <v>6</v>
      </c>
      <c r="C30" s="31">
        <f t="shared" si="3"/>
        <v>8.3923229845976624E-2</v>
      </c>
      <c r="D30" s="26">
        <f t="shared" si="2"/>
        <v>4.8439763325231394E-2</v>
      </c>
      <c r="E30" s="31">
        <f t="shared" si="4"/>
        <v>4.9600611740878139E-2</v>
      </c>
      <c r="H30" s="138" t="s">
        <v>115</v>
      </c>
      <c r="I30" s="138"/>
      <c r="J30" s="20">
        <f>'Balance Sheet'!C9/'Balance Sheet'!C23</f>
        <v>1.53195552061103</v>
      </c>
      <c r="K30" s="20">
        <f>'Balance Sheet'!D9/'Balance Sheet'!D23</f>
        <v>1.7258939752330598</v>
      </c>
      <c r="L30">
        <v>1.54</v>
      </c>
    </row>
    <row r="31" spans="2:12" ht="17" x14ac:dyDescent="0.2">
      <c r="B31" s="3" t="s">
        <v>7</v>
      </c>
      <c r="C31" s="31">
        <f t="shared" si="3"/>
        <v>-5.0164427846831284E-4</v>
      </c>
      <c r="D31" s="26">
        <f t="shared" si="2"/>
        <v>2.160516559868405E-3</v>
      </c>
      <c r="E31" s="31">
        <f t="shared" si="4"/>
        <v>0</v>
      </c>
      <c r="H31" s="138" t="s">
        <v>116</v>
      </c>
      <c r="I31" s="138"/>
      <c r="J31" s="129">
        <f>('Balance Sheet'!C9-'Balance Sheet'!C7-'Balance Sheet'!C8)/'Balance Sheet'!C27</f>
        <v>0.68981888035126238</v>
      </c>
      <c r="K31" s="129">
        <f>('Balance Sheet'!D9-'Balance Sheet'!D7-'Balance Sheet'!D8)/'Balance Sheet'!D27</f>
        <v>0.75802738961612681</v>
      </c>
      <c r="L31">
        <v>0.85</v>
      </c>
    </row>
    <row r="32" spans="2:12" ht="18" thickBot="1" x14ac:dyDescent="0.25">
      <c r="B32" s="15" t="s">
        <v>8</v>
      </c>
      <c r="C32" s="32">
        <f t="shared" si="3"/>
        <v>0.13159801571818738</v>
      </c>
      <c r="D32" s="27">
        <f t="shared" si="2"/>
        <v>8.8347941371436992E-2</v>
      </c>
      <c r="E32" s="32">
        <f t="shared" si="4"/>
        <v>9.0614117574116748E-2</v>
      </c>
      <c r="H32" s="141" t="s">
        <v>117</v>
      </c>
      <c r="I32" s="141"/>
      <c r="J32" s="127"/>
      <c r="K32" s="127"/>
      <c r="L32" s="128"/>
    </row>
    <row r="33" spans="2:12" ht="17" x14ac:dyDescent="0.2">
      <c r="B33" s="1" t="s">
        <v>97</v>
      </c>
      <c r="C33" s="30">
        <f t="shared" si="3"/>
        <v>0.12119354179440016</v>
      </c>
      <c r="D33" s="25">
        <f t="shared" si="2"/>
        <v>0.16763644398615304</v>
      </c>
      <c r="E33" s="30">
        <f t="shared" si="4"/>
        <v>9.1874799789197395E-2</v>
      </c>
      <c r="H33" s="138" t="s">
        <v>118</v>
      </c>
      <c r="I33" s="138"/>
      <c r="J33" s="20">
        <f>'Balance Sheet'!C27/'Balance Sheet'!C34</f>
        <v>0.81513958482462423</v>
      </c>
      <c r="K33" s="20">
        <f>'Balance Sheet'!D27/'Balance Sheet'!D34</f>
        <v>0.68667177571287163</v>
      </c>
    </row>
    <row r="34" spans="2:12" ht="17" x14ac:dyDescent="0.2">
      <c r="B34" s="3" t="s">
        <v>9</v>
      </c>
      <c r="C34" s="31">
        <f t="shared" si="3"/>
        <v>1.0404473923787229E-3</v>
      </c>
      <c r="D34" s="26">
        <f t="shared" si="2"/>
        <v>3.6458716947779333E-3</v>
      </c>
      <c r="E34" s="31">
        <f t="shared" si="4"/>
        <v>1.1015469190786687E-2</v>
      </c>
      <c r="H34" s="138" t="s">
        <v>119</v>
      </c>
      <c r="I34" s="138"/>
      <c r="J34" s="20">
        <f>-C14/C16</f>
        <v>17.5822102425876</v>
      </c>
      <c r="K34" s="20">
        <f>-D14/D16</f>
        <v>71.497382198952877</v>
      </c>
    </row>
    <row r="35" spans="2:12" ht="17" x14ac:dyDescent="0.2">
      <c r="B35" s="3" t="s">
        <v>10</v>
      </c>
      <c r="C35" s="31">
        <f t="shared" si="3"/>
        <v>-6.8929639745090388E-3</v>
      </c>
      <c r="D35" s="26">
        <f t="shared" si="2"/>
        <v>-2.3446514939480987E-3</v>
      </c>
      <c r="E35" s="31">
        <f t="shared" si="4"/>
        <v>-1.6120198815785395E-3</v>
      </c>
      <c r="H35" s="141" t="s">
        <v>120</v>
      </c>
      <c r="I35" s="141"/>
      <c r="J35" s="127"/>
      <c r="K35" s="127"/>
      <c r="L35" s="128"/>
    </row>
    <row r="36" spans="2:12" ht="17" x14ac:dyDescent="0.2">
      <c r="B36" s="3" t="s">
        <v>11</v>
      </c>
      <c r="C36" s="31">
        <f t="shared" si="3"/>
        <v>2.5082213923415639E-3</v>
      </c>
      <c r="D36" s="26">
        <f t="shared" si="2"/>
        <v>-5.2785347769512163E-4</v>
      </c>
      <c r="E36" s="31">
        <f t="shared" si="4"/>
        <v>1.7773552540481332E-3</v>
      </c>
      <c r="H36" s="138" t="s">
        <v>121</v>
      </c>
      <c r="I36" s="138"/>
      <c r="J36" s="20">
        <f>C5/'Balance Sheet'!C17</f>
        <v>0.65368359688114841</v>
      </c>
      <c r="K36" s="20">
        <f>D5/'Balance Sheet'!D17</f>
        <v>0.76405485002532403</v>
      </c>
      <c r="L36">
        <v>0.79</v>
      </c>
    </row>
    <row r="37" spans="2:12" ht="18" thickBot="1" x14ac:dyDescent="0.25">
      <c r="B37" s="15" t="s">
        <v>96</v>
      </c>
      <c r="C37" s="32">
        <f t="shared" si="3"/>
        <v>0.11784924660461141</v>
      </c>
      <c r="D37" s="27">
        <f t="shared" si="2"/>
        <v>0.16840981070928776</v>
      </c>
      <c r="E37" s="32">
        <f t="shared" si="4"/>
        <v>0.10305560435245369</v>
      </c>
      <c r="H37" s="138" t="s">
        <v>122</v>
      </c>
      <c r="I37" s="138"/>
      <c r="J37" s="20">
        <f>C7/'Balance Sheet'!C7</f>
        <v>3.1324090661266455</v>
      </c>
      <c r="K37" s="20">
        <f>D7/'Balance Sheet'!D7</f>
        <v>4.4480405107881991</v>
      </c>
      <c r="L37">
        <v>5.65</v>
      </c>
    </row>
    <row r="38" spans="2:12" ht="18" thickBot="1" x14ac:dyDescent="0.25">
      <c r="B38" s="6" t="s">
        <v>12</v>
      </c>
      <c r="C38" s="33">
        <f t="shared" si="3"/>
        <v>1.2987012987012988E-2</v>
      </c>
      <c r="D38" s="24">
        <f t="shared" si="2"/>
        <v>1.3896049691880878E-2</v>
      </c>
      <c r="E38" s="33">
        <f t="shared" si="4"/>
        <v>-5.1677637357527409E-2</v>
      </c>
      <c r="H38" s="141" t="s">
        <v>123</v>
      </c>
      <c r="I38" s="141"/>
      <c r="J38" s="128"/>
      <c r="K38" s="128"/>
      <c r="L38" s="128"/>
    </row>
    <row r="39" spans="2:12" ht="17" x14ac:dyDescent="0.2">
      <c r="B39" s="16" t="s">
        <v>13</v>
      </c>
      <c r="C39" s="34">
        <f t="shared" si="3"/>
        <v>0.10486223361759843</v>
      </c>
      <c r="D39" s="28">
        <f t="shared" si="2"/>
        <v>0.15451376101740688</v>
      </c>
      <c r="E39" s="34">
        <f t="shared" si="4"/>
        <v>0.1547332417099811</v>
      </c>
      <c r="G39" t="e" vm="1">
        <v>#VALUE!</v>
      </c>
      <c r="H39" s="138" t="s">
        <v>124</v>
      </c>
      <c r="I39" s="138"/>
      <c r="J39" s="143">
        <v>4.7300000000000004</v>
      </c>
      <c r="K39" s="143"/>
      <c r="L39">
        <v>749.52</v>
      </c>
    </row>
    <row r="40" spans="2:12" ht="17" customHeight="1" x14ac:dyDescent="0.2">
      <c r="B40" s="142"/>
      <c r="C40" s="138"/>
      <c r="H40" s="138" t="s">
        <v>125</v>
      </c>
      <c r="I40" s="138"/>
      <c r="J40" s="139" cm="1">
        <f t="array" aca="1" ref="J40" ca="1">_FV(G39,"Price")/J39</f>
        <v>67.805496828752638</v>
      </c>
      <c r="K40" s="139"/>
      <c r="L40">
        <v>24.16</v>
      </c>
    </row>
    <row r="41" spans="2:12" x14ac:dyDescent="0.2">
      <c r="H41" t="s">
        <v>126</v>
      </c>
      <c r="J41" s="139">
        <v>10.56</v>
      </c>
      <c r="K41" s="139"/>
      <c r="L41">
        <v>4.46</v>
      </c>
    </row>
    <row r="45" spans="2:12" x14ac:dyDescent="0.2">
      <c r="H45" s="160" t="s">
        <v>130</v>
      </c>
      <c r="I45" s="161"/>
      <c r="J45" s="168"/>
    </row>
    <row r="46" spans="2:12" ht="22" customHeight="1" x14ac:dyDescent="0.2">
      <c r="H46" s="162" t="s">
        <v>131</v>
      </c>
      <c r="I46" s="169"/>
      <c r="J46" s="163" cm="1">
        <f t="array" aca="1" ref="J46" ca="1">_FV(G39,"Beta")</f>
        <v>2.3222</v>
      </c>
    </row>
    <row r="47" spans="2:12" ht="22" customHeight="1" x14ac:dyDescent="0.2">
      <c r="D47" s="98" t="s">
        <v>135</v>
      </c>
      <c r="E47" s="130">
        <v>0.04</v>
      </c>
      <c r="H47" s="162" t="s">
        <v>132</v>
      </c>
      <c r="I47" s="169"/>
      <c r="J47" s="164">
        <f ca="1">E47+J46*(E48-E47)</f>
        <v>0.29544199999999993</v>
      </c>
    </row>
    <row r="48" spans="2:12" ht="22" customHeight="1" x14ac:dyDescent="0.2">
      <c r="D48" s="131" t="s">
        <v>136</v>
      </c>
      <c r="E48" s="132">
        <v>0.15</v>
      </c>
      <c r="H48" s="162" t="s">
        <v>133</v>
      </c>
      <c r="I48" s="169"/>
      <c r="J48" s="165" t="s">
        <v>137</v>
      </c>
    </row>
    <row r="49" spans="8:10" ht="22" customHeight="1" x14ac:dyDescent="0.2">
      <c r="H49" s="166" t="s">
        <v>134</v>
      </c>
      <c r="I49" s="170"/>
      <c r="J49" s="167">
        <f ca="1">4%-J47</f>
        <v>-0.25544199999999995</v>
      </c>
    </row>
    <row r="50" spans="8:10" ht="22" customHeight="1" x14ac:dyDescent="0.2">
      <c r="H50" s="138"/>
      <c r="I50" s="138"/>
    </row>
    <row r="51" spans="8:10" x14ac:dyDescent="0.2">
      <c r="H51" s="138"/>
      <c r="I51" s="138"/>
    </row>
    <row r="52" spans="8:10" x14ac:dyDescent="0.2">
      <c r="H52" s="138"/>
      <c r="I52" s="138"/>
    </row>
  </sheetData>
  <mergeCells count="34">
    <mergeCell ref="H30:I30"/>
    <mergeCell ref="B2:B3"/>
    <mergeCell ref="C2:E2"/>
    <mergeCell ref="H2:I2"/>
    <mergeCell ref="H22:I22"/>
    <mergeCell ref="H23:I23"/>
    <mergeCell ref="H25:I25"/>
    <mergeCell ref="H26:I26"/>
    <mergeCell ref="H27:I27"/>
    <mergeCell ref="H28:I28"/>
    <mergeCell ref="H29:I29"/>
    <mergeCell ref="H24:I24"/>
    <mergeCell ref="J39:K39"/>
    <mergeCell ref="J40:K40"/>
    <mergeCell ref="H31:I31"/>
    <mergeCell ref="H32:I32"/>
    <mergeCell ref="H33:I33"/>
    <mergeCell ref="H34:I34"/>
    <mergeCell ref="H35:I35"/>
    <mergeCell ref="H36:I36"/>
    <mergeCell ref="H37:I37"/>
    <mergeCell ref="H38:I38"/>
    <mergeCell ref="H39:I39"/>
    <mergeCell ref="B40:C40"/>
    <mergeCell ref="H40:I40"/>
    <mergeCell ref="H50:I50"/>
    <mergeCell ref="H51:I51"/>
    <mergeCell ref="H52:I52"/>
    <mergeCell ref="J41:K41"/>
    <mergeCell ref="H46:I46"/>
    <mergeCell ref="H47:I47"/>
    <mergeCell ref="H48:I48"/>
    <mergeCell ref="H49:I49"/>
    <mergeCell ref="H45:J45"/>
  </mergeCells>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CBD2E4B5-E34B-A049-96B3-B51025215605}">
          <x14:colorSeries rgb="FF002060"/>
          <x14:colorNegative rgb="FF000000"/>
          <x14:colorAxis rgb="FF000000"/>
          <x14:colorMarkers rgb="FF000000"/>
          <x14:colorFirst rgb="FF000000"/>
          <x14:colorLast rgb="FF000000"/>
          <x14:colorHigh rgb="FF000000"/>
          <x14:colorLow rgb="FF000000"/>
          <x14:sparklines>
            <x14:sparkline>
              <xm:f>'Income Statement'!C5:E5</xm:f>
              <xm:sqref>F5</xm:sqref>
            </x14:sparkline>
            <x14:sparkline>
              <xm:f>'Income Statement'!C6:E6</xm:f>
              <xm:sqref>F6</xm:sqref>
            </x14:sparkline>
            <x14:sparkline>
              <xm:f>'Income Statement'!C7:E7</xm:f>
              <xm:sqref>F7</xm:sqref>
            </x14:sparkline>
            <x14:sparkline>
              <xm:f>'Income Statement'!C8:E8</xm:f>
              <xm:sqref>F8</xm:sqref>
            </x14:sparkline>
            <x14:sparkline>
              <xm:f>'Income Statement'!C9:E9</xm:f>
              <xm:sqref>F9</xm:sqref>
            </x14:sparkline>
            <x14:sparkline>
              <xm:f>'Income Statement'!C10:E10</xm:f>
              <xm:sqref>F10</xm:sqref>
            </x14:sparkline>
            <x14:sparkline>
              <xm:f>'Income Statement'!C11:E11</xm:f>
              <xm:sqref>F11</xm:sqref>
            </x14:sparkline>
            <x14:sparkline>
              <xm:f>'Income Statement'!C12:E12</xm:f>
              <xm:sqref>F12</xm:sqref>
            </x14:sparkline>
            <x14:sparkline>
              <xm:f>'Income Statement'!C13:E13</xm:f>
              <xm:sqref>F13</xm:sqref>
            </x14:sparkline>
            <x14:sparkline>
              <xm:f>'Income Statement'!C14:E14</xm:f>
              <xm:sqref>F14</xm:sqref>
            </x14:sparkline>
            <x14:sparkline>
              <xm:f>'Income Statement'!C15:E15</xm:f>
              <xm:sqref>F15</xm:sqref>
            </x14:sparkline>
            <x14:sparkline>
              <xm:f>'Income Statement'!C16:E16</xm:f>
              <xm:sqref>F16</xm:sqref>
            </x14:sparkline>
            <x14:sparkline>
              <xm:f>'Income Statement'!C17:E17</xm:f>
              <xm:sqref>F17</xm:sqref>
            </x14:sparkline>
            <x14:sparkline>
              <xm:f>'Income Statement'!C18:E18</xm:f>
              <xm:sqref>F18</xm:sqref>
            </x14:sparkline>
            <x14:sparkline>
              <xm:f>'Income Statement'!C19:E19</xm:f>
              <xm:sqref>F19</xm:sqref>
            </x14:sparkline>
            <x14:sparkline>
              <xm:f>'Income Statement'!C20:E20</xm:f>
              <xm:sqref>F20</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A681C-724E-FA4F-8276-4EC5150368F0}">
  <dimension ref="C3:S70"/>
  <sheetViews>
    <sheetView showGridLines="0" tabSelected="1" workbookViewId="0">
      <selection activeCell="U27" sqref="U27"/>
    </sheetView>
  </sheetViews>
  <sheetFormatPr baseColWidth="10" defaultRowHeight="16" x14ac:dyDescent="0.2"/>
  <cols>
    <col min="1" max="1" width="3.5" customWidth="1"/>
    <col min="6" max="6" width="11.5" bestFit="1" customWidth="1"/>
    <col min="7" max="7" width="18" bestFit="1" customWidth="1"/>
    <col min="15" max="15" width="24.5" bestFit="1" customWidth="1"/>
    <col min="16" max="16" width="10.1640625" bestFit="1" customWidth="1"/>
    <col min="17" max="17" width="11.5" bestFit="1" customWidth="1"/>
  </cols>
  <sheetData>
    <row r="3" spans="3:19" x14ac:dyDescent="0.2">
      <c r="G3" t="s">
        <v>127</v>
      </c>
    </row>
    <row r="4" spans="3:19" x14ac:dyDescent="0.2">
      <c r="G4" s="171">
        <v>1</v>
      </c>
    </row>
    <row r="5" spans="3:19" x14ac:dyDescent="0.2">
      <c r="C5" s="150" t="s">
        <v>128</v>
      </c>
      <c r="D5" s="151"/>
      <c r="E5" s="152" t="s">
        <v>129</v>
      </c>
      <c r="F5" s="151"/>
      <c r="K5" s="21"/>
    </row>
    <row r="6" spans="3:19" x14ac:dyDescent="0.2">
      <c r="C6" s="134" t="str" cm="1">
        <f t="array" aca="1" ref="C6:D27" ca="1">_xlfn.STOCKHISTORY('Income Statement'!G39,EDATE(TODAY(),-'Historical Chart'!G4),TODAY())</f>
        <v>Date</v>
      </c>
      <c r="D6" s="135" t="str">
        <f ca="1"/>
        <v>Close</v>
      </c>
      <c r="E6" s="136" t="str" cm="1">
        <f t="array" aca="1" ref="E6:F27" ca="1">_xlfn.STOCKHISTORY(O7,EDATE(TODAY(),-'Historical Chart'!G4),TODAY())</f>
        <v>Date</v>
      </c>
      <c r="F6" s="137" t="str">
        <f ca="1"/>
        <v>Close</v>
      </c>
    </row>
    <row r="7" spans="3:19" x14ac:dyDescent="0.2">
      <c r="C7" vm="2">
        <f ca="1"/>
        <v>45583</v>
      </c>
      <c r="D7" vm="3">
        <f ca="1"/>
        <v>220.7</v>
      </c>
      <c r="E7" vm="2">
        <f ca="1"/>
        <v>45583</v>
      </c>
      <c r="F7" s="124" vm="4">
        <f ca="1"/>
        <v>18489.553</v>
      </c>
      <c r="O7" t="e" vm="5">
        <v>#VALUE!</v>
      </c>
      <c r="R7" s="22"/>
      <c r="S7" s="22"/>
    </row>
    <row r="8" spans="3:19" x14ac:dyDescent="0.2">
      <c r="C8" vm="6">
        <f ca="1"/>
        <v>45586</v>
      </c>
      <c r="D8" vm="7">
        <f ca="1"/>
        <v>218.85</v>
      </c>
      <c r="E8" vm="6">
        <f ca="1"/>
        <v>45586</v>
      </c>
      <c r="F8" s="124" vm="8">
        <f ca="1"/>
        <v>18540.005000000001</v>
      </c>
      <c r="R8" s="22"/>
      <c r="S8" s="22"/>
    </row>
    <row r="9" spans="3:19" x14ac:dyDescent="0.2">
      <c r="C9" vm="9">
        <f ca="1"/>
        <v>45587</v>
      </c>
      <c r="D9" vm="10">
        <f ca="1"/>
        <v>217.97</v>
      </c>
      <c r="E9" vm="9">
        <f ca="1"/>
        <v>45587</v>
      </c>
      <c r="F9" s="124" vm="11">
        <f ca="1"/>
        <v>18573.129000000001</v>
      </c>
      <c r="R9" s="22"/>
      <c r="S9" s="22"/>
    </row>
    <row r="10" spans="3:19" x14ac:dyDescent="0.2">
      <c r="C10" vm="12">
        <f ca="1"/>
        <v>45588</v>
      </c>
      <c r="D10" vm="13">
        <f ca="1"/>
        <v>213.65</v>
      </c>
      <c r="E10" vm="12">
        <f ca="1"/>
        <v>45588</v>
      </c>
      <c r="F10" s="124" vm="14">
        <f ca="1"/>
        <v>18276.653999999999</v>
      </c>
      <c r="R10" s="22"/>
      <c r="S10" s="22"/>
    </row>
    <row r="11" spans="3:19" x14ac:dyDescent="0.2">
      <c r="C11" vm="15">
        <f ca="1"/>
        <v>45589</v>
      </c>
      <c r="D11" vm="16">
        <f ca="1"/>
        <v>260.48</v>
      </c>
      <c r="E11" vm="15">
        <f ca="1"/>
        <v>45589</v>
      </c>
      <c r="F11" s="124" vm="17">
        <f ca="1"/>
        <v>18415.486000000001</v>
      </c>
      <c r="R11" s="22"/>
      <c r="S11" s="22"/>
    </row>
    <row r="12" spans="3:19" x14ac:dyDescent="0.2">
      <c r="C12" vm="18">
        <f ca="1"/>
        <v>45590</v>
      </c>
      <c r="D12" vm="19">
        <f ca="1"/>
        <v>269.19</v>
      </c>
      <c r="E12" vm="18">
        <f ca="1"/>
        <v>45590</v>
      </c>
      <c r="F12" s="124" vm="20">
        <f ca="1"/>
        <v>18518.606</v>
      </c>
      <c r="R12" s="22"/>
      <c r="S12" s="22"/>
    </row>
    <row r="13" spans="3:19" x14ac:dyDescent="0.2">
      <c r="C13" vm="21">
        <f ca="1"/>
        <v>45593</v>
      </c>
      <c r="D13" vm="22">
        <f ca="1"/>
        <v>262.51</v>
      </c>
      <c r="E13" vm="21">
        <f ca="1"/>
        <v>45593</v>
      </c>
      <c r="F13" s="124" vm="23">
        <f ca="1"/>
        <v>18567.188999999998</v>
      </c>
      <c r="R13" s="22"/>
      <c r="S13" s="22"/>
    </row>
    <row r="14" spans="3:19" x14ac:dyDescent="0.2">
      <c r="C14" vm="24">
        <f ca="1"/>
        <v>45594</v>
      </c>
      <c r="D14" vm="25">
        <f ca="1"/>
        <v>259.52</v>
      </c>
      <c r="E14" vm="24">
        <f ca="1"/>
        <v>45594</v>
      </c>
      <c r="F14" s="124" vm="26">
        <f ca="1"/>
        <v>18712.748</v>
      </c>
      <c r="R14" s="22"/>
      <c r="S14" s="22"/>
    </row>
    <row r="15" spans="3:19" x14ac:dyDescent="0.2">
      <c r="C15" vm="27">
        <f ca="1"/>
        <v>45595</v>
      </c>
      <c r="D15" vm="28">
        <f ca="1"/>
        <v>257.55</v>
      </c>
      <c r="E15" vm="27">
        <f ca="1"/>
        <v>45595</v>
      </c>
      <c r="F15" s="124" vm="29">
        <f ca="1"/>
        <v>18607.931</v>
      </c>
      <c r="R15" s="22"/>
      <c r="S15" s="22"/>
    </row>
    <row r="16" spans="3:19" x14ac:dyDescent="0.2">
      <c r="C16" vm="30">
        <f ca="1"/>
        <v>45596</v>
      </c>
      <c r="D16" vm="31">
        <f ca="1"/>
        <v>249.85</v>
      </c>
      <c r="E16" vm="30">
        <f ca="1"/>
        <v>45596</v>
      </c>
      <c r="F16" s="124" vm="32">
        <f ca="1"/>
        <v>18095.151000000002</v>
      </c>
      <c r="R16" s="22"/>
      <c r="S16" s="22"/>
    </row>
    <row r="17" spans="3:19" x14ac:dyDescent="0.2">
      <c r="C17" vm="33">
        <f ca="1"/>
        <v>45597</v>
      </c>
      <c r="D17" vm="34">
        <f ca="1"/>
        <v>248.98</v>
      </c>
      <c r="E17" vm="33">
        <f ca="1"/>
        <v>45597</v>
      </c>
      <c r="F17" s="124" vm="35">
        <f ca="1"/>
        <v>18239.917000000001</v>
      </c>
      <c r="R17" s="22"/>
      <c r="S17" s="22"/>
    </row>
    <row r="18" spans="3:19" x14ac:dyDescent="0.2">
      <c r="C18" vm="36">
        <f ca="1"/>
        <v>45600</v>
      </c>
      <c r="D18" vm="37">
        <f ca="1"/>
        <v>242.84</v>
      </c>
      <c r="E18" vm="36">
        <f ca="1"/>
        <v>45600</v>
      </c>
      <c r="F18" s="124" vm="38">
        <f ca="1"/>
        <v>18179.984</v>
      </c>
      <c r="R18" s="22"/>
      <c r="S18" s="22"/>
    </row>
    <row r="19" spans="3:19" x14ac:dyDescent="0.2">
      <c r="C19" vm="39">
        <f ca="1"/>
        <v>45601</v>
      </c>
      <c r="D19" vm="40">
        <f ca="1"/>
        <v>251.44</v>
      </c>
      <c r="E19" vm="39">
        <f ca="1"/>
        <v>45601</v>
      </c>
      <c r="F19" s="124" vm="41">
        <f ca="1"/>
        <v>18439.170999999998</v>
      </c>
      <c r="R19" s="22"/>
      <c r="S19" s="22"/>
    </row>
    <row r="20" spans="3:19" x14ac:dyDescent="0.2">
      <c r="C20" vm="42">
        <f ca="1"/>
        <v>45602</v>
      </c>
      <c r="D20" vm="43">
        <f ca="1"/>
        <v>288.52999999999997</v>
      </c>
      <c r="E20" vm="42">
        <f ca="1"/>
        <v>45602</v>
      </c>
      <c r="F20" s="124" vm="44">
        <f ca="1"/>
        <v>18983.465</v>
      </c>
      <c r="R20" s="22"/>
      <c r="S20" s="22"/>
    </row>
    <row r="21" spans="3:19" x14ac:dyDescent="0.2">
      <c r="C21" vm="45">
        <f ca="1"/>
        <v>45603</v>
      </c>
      <c r="D21" vm="46">
        <f ca="1"/>
        <v>296.91000000000003</v>
      </c>
      <c r="E21" vm="45">
        <f ca="1"/>
        <v>45603</v>
      </c>
      <c r="F21" s="124" vm="47">
        <f ca="1"/>
        <v>19269.458999999999</v>
      </c>
      <c r="R21" s="22"/>
      <c r="S21" s="22"/>
    </row>
    <row r="22" spans="3:19" x14ac:dyDescent="0.2">
      <c r="C22" vm="48">
        <f ca="1"/>
        <v>45604</v>
      </c>
      <c r="D22" vm="49">
        <f ca="1"/>
        <v>321.22000000000003</v>
      </c>
      <c r="E22" vm="48">
        <f ca="1"/>
        <v>45604</v>
      </c>
      <c r="F22" s="124" vm="50">
        <f ca="1"/>
        <v>19286.776999999998</v>
      </c>
      <c r="R22" s="22"/>
      <c r="S22" s="22"/>
    </row>
    <row r="23" spans="3:19" x14ac:dyDescent="0.2">
      <c r="C23" vm="51">
        <f ca="1"/>
        <v>45607</v>
      </c>
      <c r="D23" vm="52">
        <f ca="1"/>
        <v>350</v>
      </c>
      <c r="E23" vm="51">
        <f ca="1"/>
        <v>45607</v>
      </c>
      <c r="F23" s="124" vm="53">
        <f ca="1"/>
        <v>19298.762999999999</v>
      </c>
      <c r="R23" s="22"/>
      <c r="S23" s="22"/>
    </row>
    <row r="24" spans="3:19" x14ac:dyDescent="0.2">
      <c r="C24" vm="54">
        <f ca="1"/>
        <v>45608</v>
      </c>
      <c r="D24" vm="55">
        <f ca="1"/>
        <v>328.49</v>
      </c>
      <c r="E24" vm="54">
        <f ca="1"/>
        <v>45608</v>
      </c>
      <c r="F24" s="124" vm="56">
        <f ca="1"/>
        <v>19281.401000000002</v>
      </c>
      <c r="R24" s="22"/>
      <c r="S24" s="22"/>
    </row>
    <row r="25" spans="3:19" x14ac:dyDescent="0.2">
      <c r="C25" vm="57">
        <f ca="1"/>
        <v>45609</v>
      </c>
      <c r="D25" vm="58">
        <f ca="1"/>
        <v>330.24</v>
      </c>
      <c r="E25" vm="57">
        <f ca="1"/>
        <v>45609</v>
      </c>
      <c r="F25" s="124" vm="59">
        <f ca="1"/>
        <v>19230.724999999999</v>
      </c>
      <c r="R25" s="22"/>
      <c r="S25" s="22"/>
    </row>
    <row r="26" spans="3:19" x14ac:dyDescent="0.2">
      <c r="C26" vm="60">
        <f ca="1"/>
        <v>45610</v>
      </c>
      <c r="D26" vm="61">
        <f ca="1"/>
        <v>311.18</v>
      </c>
      <c r="E26" vm="60">
        <f ca="1"/>
        <v>45610</v>
      </c>
      <c r="F26" s="124" vm="62">
        <f ca="1"/>
        <v>19107.651000000002</v>
      </c>
      <c r="R26" s="22"/>
    </row>
    <row r="27" spans="3:19" x14ac:dyDescent="0.2">
      <c r="C27" vm="63">
        <f ca="1"/>
        <v>45611</v>
      </c>
      <c r="D27" vm="64">
        <f ca="1"/>
        <v>320.72000000000003</v>
      </c>
      <c r="E27" vm="63">
        <f ca="1"/>
        <v>45611</v>
      </c>
      <c r="F27" s="124" vm="65">
        <f ca="1"/>
        <v>18680.120999999999</v>
      </c>
      <c r="R27" s="133"/>
    </row>
    <row r="28" spans="3:19" x14ac:dyDescent="0.2">
      <c r="F28" s="124"/>
    </row>
    <row r="29" spans="3:19" x14ac:dyDescent="0.2">
      <c r="F29" s="124"/>
    </row>
    <row r="30" spans="3:19" x14ac:dyDescent="0.2">
      <c r="F30" s="124"/>
    </row>
    <row r="31" spans="3:19" x14ac:dyDescent="0.2">
      <c r="F31" s="124"/>
    </row>
    <row r="32" spans="3:19" x14ac:dyDescent="0.2">
      <c r="F32" s="124"/>
    </row>
    <row r="33" spans="6:6" x14ac:dyDescent="0.2">
      <c r="F33" s="124"/>
    </row>
    <row r="34" spans="6:6" x14ac:dyDescent="0.2">
      <c r="F34" s="124"/>
    </row>
    <row r="35" spans="6:6" x14ac:dyDescent="0.2">
      <c r="F35" s="124"/>
    </row>
    <row r="36" spans="6:6" x14ac:dyDescent="0.2">
      <c r="F36" s="124"/>
    </row>
    <row r="37" spans="6:6" x14ac:dyDescent="0.2">
      <c r="F37" s="124"/>
    </row>
    <row r="38" spans="6:6" x14ac:dyDescent="0.2">
      <c r="F38" s="124"/>
    </row>
    <row r="39" spans="6:6" x14ac:dyDescent="0.2">
      <c r="F39" s="124"/>
    </row>
    <row r="40" spans="6:6" x14ac:dyDescent="0.2">
      <c r="F40" s="124"/>
    </row>
    <row r="41" spans="6:6" x14ac:dyDescent="0.2">
      <c r="F41" s="124"/>
    </row>
    <row r="42" spans="6:6" x14ac:dyDescent="0.2">
      <c r="F42" s="124"/>
    </row>
    <row r="43" spans="6:6" x14ac:dyDescent="0.2">
      <c r="F43" s="124"/>
    </row>
    <row r="44" spans="6:6" x14ac:dyDescent="0.2">
      <c r="F44" s="124"/>
    </row>
    <row r="45" spans="6:6" x14ac:dyDescent="0.2">
      <c r="F45" s="124"/>
    </row>
    <row r="46" spans="6:6" x14ac:dyDescent="0.2">
      <c r="F46" s="124"/>
    </row>
    <row r="47" spans="6:6" x14ac:dyDescent="0.2">
      <c r="F47" s="124"/>
    </row>
    <row r="48" spans="6:6" x14ac:dyDescent="0.2">
      <c r="F48" s="124"/>
    </row>
    <row r="49" spans="6:6" x14ac:dyDescent="0.2">
      <c r="F49" s="124"/>
    </row>
    <row r="50" spans="6:6" x14ac:dyDescent="0.2">
      <c r="F50" s="124"/>
    </row>
    <row r="51" spans="6:6" x14ac:dyDescent="0.2">
      <c r="F51" s="124"/>
    </row>
    <row r="52" spans="6:6" x14ac:dyDescent="0.2">
      <c r="F52" s="124"/>
    </row>
    <row r="53" spans="6:6" x14ac:dyDescent="0.2">
      <c r="F53" s="124"/>
    </row>
    <row r="54" spans="6:6" x14ac:dyDescent="0.2">
      <c r="F54" s="124"/>
    </row>
    <row r="55" spans="6:6" x14ac:dyDescent="0.2">
      <c r="F55" s="124"/>
    </row>
    <row r="56" spans="6:6" x14ac:dyDescent="0.2">
      <c r="F56" s="124"/>
    </row>
    <row r="57" spans="6:6" x14ac:dyDescent="0.2">
      <c r="F57" s="124"/>
    </row>
    <row r="58" spans="6:6" x14ac:dyDescent="0.2">
      <c r="F58" s="124"/>
    </row>
    <row r="59" spans="6:6" x14ac:dyDescent="0.2">
      <c r="F59" s="124"/>
    </row>
    <row r="60" spans="6:6" x14ac:dyDescent="0.2">
      <c r="F60" s="124"/>
    </row>
    <row r="61" spans="6:6" x14ac:dyDescent="0.2">
      <c r="F61" s="124"/>
    </row>
    <row r="62" spans="6:6" x14ac:dyDescent="0.2">
      <c r="F62" s="124"/>
    </row>
    <row r="63" spans="6:6" x14ac:dyDescent="0.2">
      <c r="F63" s="124"/>
    </row>
    <row r="64" spans="6:6" x14ac:dyDescent="0.2">
      <c r="F64" s="124"/>
    </row>
    <row r="65" spans="6:6" x14ac:dyDescent="0.2">
      <c r="F65" s="124"/>
    </row>
    <row r="66" spans="6:6" x14ac:dyDescent="0.2">
      <c r="F66" s="124"/>
    </row>
    <row r="67" spans="6:6" x14ac:dyDescent="0.2">
      <c r="F67" s="124"/>
    </row>
    <row r="68" spans="6:6" x14ac:dyDescent="0.2">
      <c r="F68" s="124"/>
    </row>
    <row r="69" spans="6:6" x14ac:dyDescent="0.2">
      <c r="F69" s="124"/>
    </row>
    <row r="70" spans="6:6" x14ac:dyDescent="0.2">
      <c r="F70" s="124"/>
    </row>
  </sheetData>
  <mergeCells count="2">
    <mergeCell ref="C5:D5"/>
    <mergeCell ref="E5:F5"/>
  </mergeCells>
  <dataValidations count="1">
    <dataValidation type="list" allowBlank="1" showInputMessage="1" showErrorMessage="1" sqref="G4" xr:uid="{E80C2036-8CEE-9944-83F0-A3E1ADC05F5C}">
      <formula1>"1,3,6,12"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BA9B1-9817-5F40-9CC1-D5292A85C12E}">
  <dimension ref="B1:J36"/>
  <sheetViews>
    <sheetView showGridLines="0" topLeftCell="A2" zoomScale="120" zoomScaleNormal="120" workbookViewId="0">
      <selection activeCell="L2" sqref="L2"/>
    </sheetView>
  </sheetViews>
  <sheetFormatPr baseColWidth="10" defaultRowHeight="16" x14ac:dyDescent="0.2"/>
  <cols>
    <col min="1" max="1" width="3.33203125" customWidth="1"/>
    <col min="2" max="2" width="36.33203125" bestFit="1" customWidth="1"/>
    <col min="3" max="4" width="9.5" bestFit="1" customWidth="1"/>
    <col min="6" max="6" width="15.6640625" customWidth="1"/>
    <col min="8" max="8" width="44.5" bestFit="1" customWidth="1"/>
    <col min="10" max="10" width="43.1640625" customWidth="1"/>
  </cols>
  <sheetData>
    <row r="1" spans="2:10" x14ac:dyDescent="0.2">
      <c r="F1" s="113"/>
    </row>
    <row r="2" spans="2:10" ht="101" customHeight="1" x14ac:dyDescent="0.2">
      <c r="B2" s="61" t="s">
        <v>14</v>
      </c>
      <c r="C2" s="81" t="s">
        <v>16</v>
      </c>
      <c r="D2" s="82" t="s">
        <v>15</v>
      </c>
      <c r="F2" s="106" t="s">
        <v>106</v>
      </c>
      <c r="H2" s="78" t="s">
        <v>99</v>
      </c>
      <c r="I2" s="79" t="s">
        <v>16</v>
      </c>
      <c r="J2" s="80" t="s">
        <v>15</v>
      </c>
    </row>
    <row r="3" spans="2:10" ht="18" thickBot="1" x14ac:dyDescent="0.25">
      <c r="B3" s="15" t="s">
        <v>17</v>
      </c>
      <c r="C3" s="17" t="s">
        <v>18</v>
      </c>
      <c r="D3" s="37" t="s">
        <v>18</v>
      </c>
      <c r="F3" s="108" t="s">
        <v>103</v>
      </c>
      <c r="H3" s="15" t="s">
        <v>17</v>
      </c>
      <c r="I3" s="17" t="s">
        <v>18</v>
      </c>
      <c r="J3" s="37" t="s">
        <v>18</v>
      </c>
    </row>
    <row r="4" spans="2:10" ht="17" x14ac:dyDescent="0.2">
      <c r="B4" s="3" t="s">
        <v>19</v>
      </c>
      <c r="C4" s="4">
        <v>16253</v>
      </c>
      <c r="D4" s="65">
        <v>16398</v>
      </c>
      <c r="F4" s="107">
        <f>(D4-C4)/C4</f>
        <v>8.9214298898664859E-3</v>
      </c>
      <c r="H4" s="3" t="s">
        <v>19</v>
      </c>
      <c r="I4" s="70">
        <f t="shared" ref="I4:I17" si="0">C4/C$17</f>
        <v>0.19739366999441327</v>
      </c>
      <c r="J4" s="73">
        <f t="shared" ref="J4:J17" si="1">D4/D$17</f>
        <v>0.1538014218987413</v>
      </c>
    </row>
    <row r="5" spans="2:10" ht="17" x14ac:dyDescent="0.2">
      <c r="B5" s="3" t="s">
        <v>20</v>
      </c>
      <c r="C5" s="5">
        <v>5932</v>
      </c>
      <c r="D5" s="66">
        <v>12696</v>
      </c>
      <c r="F5" s="107">
        <f t="shared" ref="F5:F36" si="2">(D5-C5)/C5</f>
        <v>1.1402562373567093</v>
      </c>
      <c r="H5" s="3" t="s">
        <v>20</v>
      </c>
      <c r="I5" s="70">
        <f t="shared" si="0"/>
        <v>7.2044499502052509E-2</v>
      </c>
      <c r="J5" s="73">
        <f t="shared" si="1"/>
        <v>0.11907932994428708</v>
      </c>
    </row>
    <row r="6" spans="2:10" ht="17" x14ac:dyDescent="0.2">
      <c r="B6" s="3" t="s">
        <v>21</v>
      </c>
      <c r="C6" s="5">
        <v>2952</v>
      </c>
      <c r="D6" s="66">
        <v>3508</v>
      </c>
      <c r="F6" s="107">
        <f t="shared" si="2"/>
        <v>0.18834688346883469</v>
      </c>
      <c r="H6" s="3" t="s">
        <v>21</v>
      </c>
      <c r="I6" s="70">
        <f t="shared" si="0"/>
        <v>3.5852218902572321E-2</v>
      </c>
      <c r="J6" s="73">
        <f t="shared" si="1"/>
        <v>3.290251177099552E-2</v>
      </c>
    </row>
    <row r="7" spans="2:10" ht="17" x14ac:dyDescent="0.2">
      <c r="B7" s="3" t="s">
        <v>22</v>
      </c>
      <c r="C7" s="5">
        <v>12839</v>
      </c>
      <c r="D7" s="66">
        <v>13626</v>
      </c>
      <c r="F7" s="107">
        <f t="shared" si="2"/>
        <v>6.1297608848041127E-2</v>
      </c>
      <c r="H7" s="3" t="s">
        <v>22</v>
      </c>
      <c r="I7" s="70">
        <f t="shared" si="0"/>
        <v>0.15593043309286114</v>
      </c>
      <c r="J7" s="73">
        <f t="shared" si="1"/>
        <v>0.12780205968973343</v>
      </c>
    </row>
    <row r="8" spans="2:10" ht="17" x14ac:dyDescent="0.2">
      <c r="B8" s="3" t="s">
        <v>23</v>
      </c>
      <c r="C8" s="5">
        <v>2941</v>
      </c>
      <c r="D8" s="66">
        <v>3388</v>
      </c>
      <c r="F8" s="107">
        <f t="shared" si="2"/>
        <v>0.15198911934716083</v>
      </c>
      <c r="H8" s="3" t="s">
        <v>23</v>
      </c>
      <c r="I8" s="70">
        <f t="shared" si="0"/>
        <v>3.5718623235929947E-2</v>
      </c>
      <c r="J8" s="70">
        <f t="shared" si="1"/>
        <v>3.1776998255454048E-2</v>
      </c>
    </row>
    <row r="9" spans="2:10" ht="17" x14ac:dyDescent="0.2">
      <c r="B9" s="1" t="s">
        <v>24</v>
      </c>
      <c r="C9" s="18">
        <v>40917</v>
      </c>
      <c r="D9" s="67">
        <v>49616</v>
      </c>
      <c r="F9" s="107">
        <f t="shared" si="2"/>
        <v>0.21260111933914999</v>
      </c>
      <c r="H9" s="1" t="s">
        <v>24</v>
      </c>
      <c r="I9" s="72">
        <f t="shared" si="0"/>
        <v>0.49693944472782919</v>
      </c>
      <c r="J9" s="74">
        <f t="shared" si="1"/>
        <v>0.46536232155921137</v>
      </c>
    </row>
    <row r="10" spans="2:10" ht="17" x14ac:dyDescent="0.2">
      <c r="B10" s="3" t="s">
        <v>25</v>
      </c>
      <c r="C10" s="5">
        <v>23548</v>
      </c>
      <c r="D10" s="66">
        <v>29725</v>
      </c>
      <c r="F10" s="107">
        <f t="shared" si="2"/>
        <v>0.26231527093596058</v>
      </c>
      <c r="H10" s="3" t="s">
        <v>25</v>
      </c>
      <c r="I10" s="70">
        <f t="shared" si="0"/>
        <v>0.28599188709951662</v>
      </c>
      <c r="J10" s="73">
        <f t="shared" si="1"/>
        <v>0.27879907707891727</v>
      </c>
    </row>
    <row r="11" spans="2:10" ht="17" x14ac:dyDescent="0.2">
      <c r="B11" s="3" t="s">
        <v>26</v>
      </c>
      <c r="C11" s="5">
        <v>2563</v>
      </c>
      <c r="D11" s="66">
        <v>4180</v>
      </c>
      <c r="F11" s="107">
        <f t="shared" si="2"/>
        <v>0.63090128755364805</v>
      </c>
      <c r="H11" s="3" t="s">
        <v>26</v>
      </c>
      <c r="I11" s="70">
        <f t="shared" si="0"/>
        <v>3.1127790327673734E-2</v>
      </c>
      <c r="J11" s="73">
        <f t="shared" si="1"/>
        <v>3.9205387458027728E-2</v>
      </c>
    </row>
    <row r="12" spans="2:10" ht="17" x14ac:dyDescent="0.2">
      <c r="B12" s="3" t="s">
        <v>27</v>
      </c>
      <c r="C12" s="5">
        <v>184</v>
      </c>
      <c r="D12" s="66">
        <v>184</v>
      </c>
      <c r="F12" s="107">
        <f t="shared" si="2"/>
        <v>0</v>
      </c>
      <c r="H12" s="3" t="s">
        <v>27</v>
      </c>
      <c r="I12" s="70">
        <f t="shared" si="0"/>
        <v>2.2346911511088442E-3</v>
      </c>
      <c r="J12" s="73">
        <f t="shared" si="1"/>
        <v>1.7257873904969142E-3</v>
      </c>
    </row>
    <row r="13" spans="2:10" ht="17" x14ac:dyDescent="0.2">
      <c r="B13" s="3" t="s">
        <v>28</v>
      </c>
      <c r="C13" s="5">
        <v>215</v>
      </c>
      <c r="D13" s="66">
        <v>178</v>
      </c>
      <c r="F13" s="107">
        <f t="shared" si="2"/>
        <v>-0.17209302325581396</v>
      </c>
      <c r="H13" s="3" t="s">
        <v>28</v>
      </c>
      <c r="I13" s="70">
        <f t="shared" si="0"/>
        <v>2.6111880298282687E-3</v>
      </c>
      <c r="J13" s="73">
        <f t="shared" si="1"/>
        <v>1.6695117147198409E-3</v>
      </c>
    </row>
    <row r="14" spans="2:10" ht="17" x14ac:dyDescent="0.2">
      <c r="B14" s="3" t="s">
        <v>29</v>
      </c>
      <c r="C14" s="5">
        <v>194</v>
      </c>
      <c r="D14" s="66">
        <v>253</v>
      </c>
      <c r="F14" s="107">
        <f t="shared" si="2"/>
        <v>0.30412371134020616</v>
      </c>
      <c r="H14" s="3" t="s">
        <v>29</v>
      </c>
      <c r="I14" s="70">
        <f t="shared" si="0"/>
        <v>2.3561417571473682E-3</v>
      </c>
      <c r="J14" s="73">
        <f t="shared" si="1"/>
        <v>2.3729576619332571E-3</v>
      </c>
    </row>
    <row r="15" spans="2:10" ht="17" x14ac:dyDescent="0.2">
      <c r="B15" s="3" t="s">
        <v>30</v>
      </c>
      <c r="C15" s="5">
        <v>328</v>
      </c>
      <c r="D15" s="66">
        <v>6733</v>
      </c>
      <c r="F15" s="107">
        <f t="shared" si="2"/>
        <v>19.527439024390244</v>
      </c>
      <c r="H15" s="3" t="s">
        <v>30</v>
      </c>
      <c r="I15" s="70">
        <f t="shared" si="0"/>
        <v>3.9835798780635916E-3</v>
      </c>
      <c r="J15" s="73">
        <f t="shared" si="1"/>
        <v>6.3150687501172406E-2</v>
      </c>
    </row>
    <row r="16" spans="2:10" ht="17" x14ac:dyDescent="0.2">
      <c r="B16" s="3" t="s">
        <v>31</v>
      </c>
      <c r="C16" s="5">
        <v>3865</v>
      </c>
      <c r="D16" s="66">
        <v>4531</v>
      </c>
      <c r="F16" s="107">
        <f t="shared" si="2"/>
        <v>0.17231565329883569</v>
      </c>
      <c r="H16" s="3" t="s">
        <v>31</v>
      </c>
      <c r="I16" s="70">
        <f t="shared" si="0"/>
        <v>4.6940659233889577E-2</v>
      </c>
      <c r="J16" s="73">
        <f t="shared" si="1"/>
        <v>4.2497514490986515E-2</v>
      </c>
    </row>
    <row r="17" spans="2:10" ht="18" thickBot="1" x14ac:dyDescent="0.25">
      <c r="B17" s="15" t="s">
        <v>32</v>
      </c>
      <c r="C17" s="19">
        <v>82338</v>
      </c>
      <c r="D17" s="68">
        <v>106618</v>
      </c>
      <c r="F17" s="109">
        <f t="shared" si="2"/>
        <v>0.29488207146153661</v>
      </c>
      <c r="H17" s="15" t="s">
        <v>32</v>
      </c>
      <c r="I17" s="69">
        <f t="shared" si="0"/>
        <v>1</v>
      </c>
      <c r="J17" s="69">
        <f t="shared" si="1"/>
        <v>1</v>
      </c>
    </row>
    <row r="18" spans="2:10" ht="18" thickBot="1" x14ac:dyDescent="0.25">
      <c r="B18" s="1" t="s">
        <v>33</v>
      </c>
      <c r="C18" s="2" t="s">
        <v>18</v>
      </c>
      <c r="D18" s="38" t="s">
        <v>18</v>
      </c>
      <c r="F18" s="108" t="s">
        <v>104</v>
      </c>
      <c r="H18" s="1" t="s">
        <v>33</v>
      </c>
      <c r="I18" s="75"/>
      <c r="J18" s="31"/>
    </row>
    <row r="19" spans="2:10" ht="17" x14ac:dyDescent="0.2">
      <c r="B19" s="3" t="s">
        <v>34</v>
      </c>
      <c r="C19" s="5">
        <v>15255</v>
      </c>
      <c r="D19" s="66">
        <v>14431</v>
      </c>
      <c r="F19" s="107">
        <f t="shared" si="2"/>
        <v>-5.4015077023926585E-2</v>
      </c>
      <c r="H19" s="3" t="s">
        <v>34</v>
      </c>
      <c r="I19" s="70">
        <f t="shared" ref="I19:I27" si="3">C19/C$36</f>
        <v>0.18527289951176856</v>
      </c>
      <c r="J19" s="73">
        <f t="shared" ref="J19:J27" si="4">D19/D$36</f>
        <v>0.13535237952315743</v>
      </c>
    </row>
    <row r="20" spans="2:10" ht="17" x14ac:dyDescent="0.2">
      <c r="B20" s="3" t="s">
        <v>35</v>
      </c>
      <c r="C20" s="5">
        <v>8205</v>
      </c>
      <c r="D20" s="66">
        <v>9080</v>
      </c>
      <c r="F20" s="107">
        <f t="shared" si="2"/>
        <v>0.10664229128580134</v>
      </c>
      <c r="H20" s="3" t="s">
        <v>35</v>
      </c>
      <c r="I20" s="70">
        <f t="shared" si="3"/>
        <v>9.9650222254609053E-2</v>
      </c>
      <c r="J20" s="73">
        <f t="shared" si="4"/>
        <v>8.5163856009304248E-2</v>
      </c>
    </row>
    <row r="21" spans="2:10" ht="17" x14ac:dyDescent="0.2">
      <c r="B21" s="3" t="s">
        <v>36</v>
      </c>
      <c r="C21" s="5">
        <v>1747</v>
      </c>
      <c r="D21" s="66">
        <v>2864</v>
      </c>
      <c r="F21" s="107">
        <f t="shared" si="2"/>
        <v>0.63938179736691469</v>
      </c>
      <c r="H21" s="3" t="s">
        <v>36</v>
      </c>
      <c r="I21" s="70">
        <f t="shared" si="3"/>
        <v>2.1217420874930167E-2</v>
      </c>
      <c r="J21" s="73">
        <f t="shared" si="4"/>
        <v>2.6862255904256317E-2</v>
      </c>
    </row>
    <row r="22" spans="2:10" ht="17" x14ac:dyDescent="0.2">
      <c r="B22" s="3" t="s">
        <v>37</v>
      </c>
      <c r="C22" s="5">
        <v>1502</v>
      </c>
      <c r="D22" s="66">
        <v>2373</v>
      </c>
      <c r="F22" s="107">
        <f t="shared" si="2"/>
        <v>0.57989347536617841</v>
      </c>
      <c r="H22" s="3" t="s">
        <v>37</v>
      </c>
      <c r="I22" s="70">
        <f t="shared" si="3"/>
        <v>1.8241881026986324E-2</v>
      </c>
      <c r="J22" s="73">
        <f t="shared" si="4"/>
        <v>2.2257029769832487E-2</v>
      </c>
    </row>
    <row r="23" spans="2:10" ht="17" x14ac:dyDescent="0.2">
      <c r="B23" s="1" t="s">
        <v>38</v>
      </c>
      <c r="C23" s="18">
        <v>26709</v>
      </c>
      <c r="D23" s="67">
        <v>28748</v>
      </c>
      <c r="F23" s="107">
        <f t="shared" si="2"/>
        <v>7.6341308173274933E-2</v>
      </c>
      <c r="H23" s="1" t="s">
        <v>38</v>
      </c>
      <c r="I23" s="72">
        <f t="shared" si="3"/>
        <v>0.32438242366829412</v>
      </c>
      <c r="J23" s="74">
        <f t="shared" si="4"/>
        <v>0.26963552120655049</v>
      </c>
    </row>
    <row r="24" spans="2:10" ht="34" x14ac:dyDescent="0.2">
      <c r="B24" s="3" t="s">
        <v>39</v>
      </c>
      <c r="C24" s="5">
        <v>1597</v>
      </c>
      <c r="D24" s="66">
        <v>2857</v>
      </c>
      <c r="F24" s="107">
        <f t="shared" si="2"/>
        <v>0.788979336255479</v>
      </c>
      <c r="H24" s="3" t="s">
        <v>39</v>
      </c>
      <c r="I24" s="70">
        <f t="shared" si="3"/>
        <v>1.9395661784352303E-2</v>
      </c>
      <c r="J24" s="73">
        <f t="shared" si="4"/>
        <v>2.6796600949183066E-2</v>
      </c>
    </row>
    <row r="25" spans="2:10" ht="17" x14ac:dyDescent="0.2">
      <c r="B25" s="3" t="s">
        <v>40</v>
      </c>
      <c r="C25" s="5">
        <v>2804</v>
      </c>
      <c r="D25" s="66">
        <v>3251</v>
      </c>
      <c r="F25" s="107">
        <f t="shared" si="2"/>
        <v>0.15941512125534951</v>
      </c>
      <c r="H25" s="3" t="s">
        <v>40</v>
      </c>
      <c r="I25" s="70">
        <f t="shared" si="3"/>
        <v>3.4054749933202164E-2</v>
      </c>
      <c r="J25" s="73">
        <f t="shared" si="4"/>
        <v>3.0492036991877546E-2</v>
      </c>
    </row>
    <row r="26" spans="2:10" ht="17" x14ac:dyDescent="0.2">
      <c r="B26" s="3" t="s">
        <v>41</v>
      </c>
      <c r="C26" s="5">
        <v>5330</v>
      </c>
      <c r="D26" s="66">
        <v>8153</v>
      </c>
      <c r="F26" s="107">
        <f t="shared" si="2"/>
        <v>0.52964352720450281</v>
      </c>
      <c r="H26" s="3" t="s">
        <v>41</v>
      </c>
      <c r="I26" s="70">
        <f t="shared" si="3"/>
        <v>6.473317301853336E-2</v>
      </c>
      <c r="J26" s="73">
        <f t="shared" si="4"/>
        <v>7.6469264101746426E-2</v>
      </c>
    </row>
    <row r="27" spans="2:10" ht="18" thickBot="1" x14ac:dyDescent="0.25">
      <c r="B27" s="15" t="s">
        <v>42</v>
      </c>
      <c r="C27" s="19">
        <v>36440</v>
      </c>
      <c r="D27" s="68">
        <v>43009</v>
      </c>
      <c r="F27" s="109">
        <f t="shared" si="2"/>
        <v>0.1802689352360044</v>
      </c>
      <c r="H27" s="15" t="s">
        <v>42</v>
      </c>
      <c r="I27" s="71">
        <f t="shared" si="3"/>
        <v>0.44256600840438193</v>
      </c>
      <c r="J27" s="77">
        <f t="shared" si="4"/>
        <v>0.40339342324935751</v>
      </c>
    </row>
    <row r="28" spans="2:10" ht="34" x14ac:dyDescent="0.2">
      <c r="B28" s="3" t="s">
        <v>43</v>
      </c>
      <c r="C28" s="2" t="s">
        <v>44</v>
      </c>
      <c r="D28" s="38" t="s">
        <v>44</v>
      </c>
      <c r="F28" s="107"/>
      <c r="H28" s="3" t="s">
        <v>43</v>
      </c>
      <c r="I28" s="75"/>
      <c r="J28" s="31"/>
    </row>
    <row r="29" spans="2:10" ht="34" x14ac:dyDescent="0.2">
      <c r="B29" s="3" t="s">
        <v>45</v>
      </c>
      <c r="C29" s="5">
        <v>409</v>
      </c>
      <c r="D29" s="66">
        <v>242</v>
      </c>
      <c r="F29" s="107">
        <f t="shared" si="2"/>
        <v>-0.40831295843520782</v>
      </c>
      <c r="H29" s="3" t="s">
        <v>45</v>
      </c>
      <c r="I29" s="70">
        <f>C29/C$36</f>
        <v>4.9673297869756369E-3</v>
      </c>
      <c r="J29" s="73">
        <f>D29/D$36</f>
        <v>2.2697855896752894E-3</v>
      </c>
    </row>
    <row r="30" spans="2:10" ht="18" thickBot="1" x14ac:dyDescent="0.25">
      <c r="B30" s="15" t="s">
        <v>46</v>
      </c>
      <c r="C30" s="17" t="s">
        <v>18</v>
      </c>
      <c r="D30" s="37" t="s">
        <v>18</v>
      </c>
      <c r="F30" s="108" t="s">
        <v>105</v>
      </c>
      <c r="H30" s="15" t="s">
        <v>46</v>
      </c>
      <c r="I30" s="76"/>
      <c r="J30" s="33"/>
    </row>
    <row r="31" spans="2:10" ht="17" x14ac:dyDescent="0.2">
      <c r="B31" s="3" t="s">
        <v>47</v>
      </c>
      <c r="C31" s="5">
        <v>32177</v>
      </c>
      <c r="D31" s="66">
        <v>34892</v>
      </c>
      <c r="F31" s="107">
        <f t="shared" si="2"/>
        <v>8.4377039500264164E-2</v>
      </c>
      <c r="H31" s="3" t="s">
        <v>47</v>
      </c>
      <c r="I31" s="70">
        <f t="shared" ref="I31:J36" si="5">C31/C$36</f>
        <v>0.39079161505015908</v>
      </c>
      <c r="J31" s="73">
        <f t="shared" si="5"/>
        <v>0.32726181320227354</v>
      </c>
    </row>
    <row r="32" spans="2:10" ht="17" x14ac:dyDescent="0.2">
      <c r="B32" s="3" t="s">
        <v>48</v>
      </c>
      <c r="C32" s="5">
        <v>-361</v>
      </c>
      <c r="D32" s="66">
        <v>-143</v>
      </c>
      <c r="F32" s="107">
        <f t="shared" si="2"/>
        <v>-0.60387811634349031</v>
      </c>
      <c r="H32" s="3" t="s">
        <v>48</v>
      </c>
      <c r="I32" s="70">
        <f t="shared" si="5"/>
        <v>-4.3843668779907216E-3</v>
      </c>
      <c r="J32" s="73">
        <f t="shared" si="5"/>
        <v>-1.3412369393535802E-3</v>
      </c>
    </row>
    <row r="33" spans="2:10" ht="17" x14ac:dyDescent="0.2">
      <c r="B33" s="3" t="s">
        <v>49</v>
      </c>
      <c r="C33" s="5">
        <v>12885</v>
      </c>
      <c r="D33" s="66">
        <v>27882</v>
      </c>
      <c r="F33" s="107">
        <f t="shared" si="2"/>
        <v>1.1639115250291037</v>
      </c>
      <c r="H33" s="3" t="s">
        <v>49</v>
      </c>
      <c r="I33" s="70">
        <f t="shared" si="5"/>
        <v>0.15648910588063836</v>
      </c>
      <c r="J33" s="73">
        <f t="shared" si="5"/>
        <v>0.26151306533605956</v>
      </c>
    </row>
    <row r="34" spans="2:10" ht="18" thickBot="1" x14ac:dyDescent="0.25">
      <c r="B34" s="15" t="s">
        <v>50</v>
      </c>
      <c r="C34" s="19">
        <v>44704</v>
      </c>
      <c r="D34" s="68">
        <v>62634</v>
      </c>
      <c r="F34" s="109">
        <f t="shared" si="2"/>
        <v>0.40108267716535434</v>
      </c>
      <c r="H34" s="15" t="s">
        <v>50</v>
      </c>
      <c r="I34" s="71">
        <f t="shared" si="5"/>
        <v>0.5429327892346183</v>
      </c>
      <c r="J34" s="77">
        <f t="shared" si="5"/>
        <v>0.58746177943686806</v>
      </c>
    </row>
    <row r="35" spans="2:10" ht="17" x14ac:dyDescent="0.2">
      <c r="B35" s="3" t="s">
        <v>51</v>
      </c>
      <c r="C35" s="5">
        <v>785</v>
      </c>
      <c r="D35" s="66">
        <v>733</v>
      </c>
      <c r="F35" s="107">
        <f t="shared" si="2"/>
        <v>-6.6242038216560509E-2</v>
      </c>
      <c r="H35" s="3" t="s">
        <v>51</v>
      </c>
      <c r="I35" s="70">
        <f t="shared" si="5"/>
        <v>9.5338725740241447E-3</v>
      </c>
      <c r="J35" s="73">
        <f t="shared" si="5"/>
        <v>6.8750117240991204E-3</v>
      </c>
    </row>
    <row r="36" spans="2:10" ht="18" thickBot="1" x14ac:dyDescent="0.25">
      <c r="B36" s="15" t="s">
        <v>52</v>
      </c>
      <c r="C36" s="19">
        <v>82338</v>
      </c>
      <c r="D36" s="68">
        <v>106618</v>
      </c>
      <c r="F36" s="110">
        <f t="shared" si="2"/>
        <v>0.29488207146153661</v>
      </c>
      <c r="H36" s="15" t="s">
        <v>52</v>
      </c>
      <c r="I36" s="69">
        <f t="shared" si="5"/>
        <v>1</v>
      </c>
      <c r="J36" s="69">
        <f t="shared" si="5"/>
        <v>1</v>
      </c>
    </row>
  </sheetData>
  <conditionalFormatting sqref="I4:J17">
    <cfRule type="dataBar" priority="2">
      <dataBar>
        <cfvo type="min"/>
        <cfvo type="max"/>
        <color rgb="FFFFB628"/>
      </dataBar>
      <extLst>
        <ext xmlns:x14="http://schemas.microsoft.com/office/spreadsheetml/2009/9/main" uri="{B025F937-C7B1-47D3-B67F-A62EFF666E3E}">
          <x14:id>{F8480B15-0AF4-7C4E-8C6F-34F697F92456}</x14:id>
        </ext>
      </extLst>
    </cfRule>
  </conditionalFormatting>
  <conditionalFormatting sqref="I19:J36">
    <cfRule type="dataBar" priority="1">
      <dataBar>
        <cfvo type="min"/>
        <cfvo type="max"/>
        <color rgb="FFFFB628"/>
      </dataBar>
      <extLst>
        <ext xmlns:x14="http://schemas.microsoft.com/office/spreadsheetml/2009/9/main" uri="{B025F937-C7B1-47D3-B67F-A62EFF666E3E}">
          <x14:id>{590E638D-3F27-8A42-8E15-D5FA5306AFC9}</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F8480B15-0AF4-7C4E-8C6F-34F697F92456}">
            <x14:dataBar minLength="0" maxLength="100" border="1" negativeBarBorderColorSameAsPositive="0">
              <x14:cfvo type="autoMin"/>
              <x14:cfvo type="autoMax"/>
              <x14:borderColor rgb="FFFFB628"/>
              <x14:negativeFillColor rgb="FFFF0000"/>
              <x14:negativeBorderColor rgb="FFFF0000"/>
              <x14:axisColor rgb="FF000000"/>
            </x14:dataBar>
          </x14:cfRule>
          <xm:sqref>I4:J17</xm:sqref>
        </x14:conditionalFormatting>
        <x14:conditionalFormatting xmlns:xm="http://schemas.microsoft.com/office/excel/2006/main">
          <x14:cfRule type="dataBar" id="{590E638D-3F27-8A42-8E15-D5FA5306AFC9}">
            <x14:dataBar minLength="0" maxLength="100" border="1" negativeBarBorderColorSameAsPositive="0">
              <x14:cfvo type="autoMin"/>
              <x14:cfvo type="autoMax"/>
              <x14:borderColor rgb="FFFFB628"/>
              <x14:negativeFillColor rgb="FFFF0000"/>
              <x14:negativeBorderColor rgb="FFFF0000"/>
              <x14:axisColor rgb="FF000000"/>
            </x14:dataBar>
          </x14:cfRule>
          <xm:sqref>I19:J36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32C75-615F-2E46-9F07-83987AAA55A2}">
  <dimension ref="B2:K45"/>
  <sheetViews>
    <sheetView showGridLines="0" zoomScale="120" zoomScaleNormal="120" workbookViewId="0">
      <selection activeCell="M17" sqref="M17"/>
    </sheetView>
  </sheetViews>
  <sheetFormatPr baseColWidth="10" defaultRowHeight="16" x14ac:dyDescent="0.2"/>
  <cols>
    <col min="1" max="1" width="6.1640625" customWidth="1"/>
    <col min="2" max="2" width="48.5" bestFit="1" customWidth="1"/>
    <col min="7" max="7" width="13" customWidth="1"/>
    <col min="8" max="8" width="11.1640625" customWidth="1"/>
  </cols>
  <sheetData>
    <row r="2" spans="2:11" x14ac:dyDescent="0.2">
      <c r="B2" s="144" t="s">
        <v>56</v>
      </c>
      <c r="C2" s="154" t="s">
        <v>54</v>
      </c>
      <c r="D2" s="155"/>
      <c r="E2" s="156"/>
      <c r="G2" s="153" t="s">
        <v>100</v>
      </c>
      <c r="H2" s="153"/>
      <c r="I2" s="114"/>
      <c r="J2" s="112"/>
    </row>
    <row r="3" spans="2:11" ht="34" customHeight="1" x14ac:dyDescent="0.2">
      <c r="B3" s="145"/>
      <c r="C3" s="88" t="s">
        <v>55</v>
      </c>
      <c r="D3" s="89" t="s">
        <v>16</v>
      </c>
      <c r="E3" s="88" t="s">
        <v>15</v>
      </c>
      <c r="G3" s="61" t="s">
        <v>101</v>
      </c>
      <c r="H3" s="81" t="s">
        <v>102</v>
      </c>
      <c r="I3" s="113"/>
      <c r="J3" s="111"/>
    </row>
    <row r="4" spans="2:11" ht="17" x14ac:dyDescent="0.2">
      <c r="B4" s="1" t="s">
        <v>57</v>
      </c>
      <c r="C4" s="2" t="s">
        <v>18</v>
      </c>
      <c r="D4" s="83" t="s">
        <v>18</v>
      </c>
      <c r="E4" s="2" t="s">
        <v>18</v>
      </c>
      <c r="G4" s="93"/>
      <c r="H4" s="94"/>
      <c r="I4" s="95"/>
      <c r="J4" s="95"/>
      <c r="K4" s="92"/>
    </row>
    <row r="5" spans="2:11" ht="17" x14ac:dyDescent="0.2">
      <c r="B5" s="3" t="s">
        <v>13</v>
      </c>
      <c r="C5" s="4">
        <v>5644</v>
      </c>
      <c r="D5" s="65">
        <v>12587</v>
      </c>
      <c r="E5" s="4">
        <v>14974</v>
      </c>
      <c r="G5" s="115">
        <f>(D5-C5)/C5</f>
        <v>1.2301559177888022</v>
      </c>
      <c r="H5" s="116">
        <f>(E5-D5)/D5</f>
        <v>0.18964010487010408</v>
      </c>
      <c r="I5" s="96"/>
      <c r="J5" s="96"/>
      <c r="K5" s="92"/>
    </row>
    <row r="6" spans="2:11" ht="34" x14ac:dyDescent="0.2">
      <c r="B6" s="1" t="s">
        <v>58</v>
      </c>
      <c r="C6" s="2" t="s">
        <v>18</v>
      </c>
      <c r="D6" s="38" t="s">
        <v>18</v>
      </c>
      <c r="E6" s="2" t="s">
        <v>18</v>
      </c>
      <c r="G6" s="117"/>
      <c r="H6" s="118"/>
      <c r="I6" s="96"/>
      <c r="J6" s="95"/>
      <c r="K6" s="92"/>
    </row>
    <row r="7" spans="2:11" ht="17" x14ac:dyDescent="0.2">
      <c r="B7" s="3" t="s">
        <v>59</v>
      </c>
      <c r="C7" s="5">
        <v>2911</v>
      </c>
      <c r="D7" s="66">
        <v>3747</v>
      </c>
      <c r="E7" s="5">
        <v>4667</v>
      </c>
      <c r="G7" s="117">
        <f t="shared" ref="G7:G21" si="0">(D7-C7)/C7</f>
        <v>0.28718653383716936</v>
      </c>
      <c r="H7" s="118">
        <f t="shared" ref="H7:H21" si="1">(E7-D7)/D7</f>
        <v>0.24552975713904457</v>
      </c>
      <c r="I7" s="96"/>
      <c r="J7" s="96"/>
      <c r="K7" s="92"/>
    </row>
    <row r="8" spans="2:11" ht="17" x14ac:dyDescent="0.2">
      <c r="B8" s="3" t="s">
        <v>60</v>
      </c>
      <c r="C8" s="5">
        <v>2121</v>
      </c>
      <c r="D8" s="66">
        <v>1560</v>
      </c>
      <c r="E8" s="5">
        <v>1812</v>
      </c>
      <c r="G8" s="117">
        <f t="shared" si="0"/>
        <v>-0.26449787835926447</v>
      </c>
      <c r="H8" s="118">
        <f t="shared" si="1"/>
        <v>0.16153846153846155</v>
      </c>
      <c r="I8" s="96"/>
      <c r="J8" s="96"/>
      <c r="K8" s="92"/>
    </row>
    <row r="9" spans="2:11" ht="17" x14ac:dyDescent="0.2">
      <c r="B9" s="3" t="s">
        <v>61</v>
      </c>
      <c r="C9" s="5">
        <v>140</v>
      </c>
      <c r="D9" s="66">
        <v>177</v>
      </c>
      <c r="E9" s="5">
        <v>463</v>
      </c>
      <c r="G9" s="117">
        <f t="shared" si="0"/>
        <v>0.26428571428571429</v>
      </c>
      <c r="H9" s="118">
        <f t="shared" si="1"/>
        <v>1.615819209039548</v>
      </c>
      <c r="I9" s="96"/>
      <c r="J9" s="96"/>
      <c r="K9" s="92"/>
    </row>
    <row r="10" spans="2:11" ht="17" x14ac:dyDescent="0.2">
      <c r="B10" s="3" t="s">
        <v>62</v>
      </c>
      <c r="C10" s="5">
        <v>-55</v>
      </c>
      <c r="D10" s="66">
        <v>81</v>
      </c>
      <c r="E10" s="5">
        <v>-144</v>
      </c>
      <c r="G10" s="117">
        <f t="shared" si="0"/>
        <v>-2.4727272727272727</v>
      </c>
      <c r="H10" s="118">
        <f t="shared" si="1"/>
        <v>-2.7777777777777777</v>
      </c>
      <c r="I10" s="96"/>
      <c r="J10" s="96"/>
      <c r="K10" s="92"/>
    </row>
    <row r="11" spans="2:11" ht="17" x14ac:dyDescent="0.2">
      <c r="B11" s="3" t="s">
        <v>63</v>
      </c>
      <c r="C11" s="5">
        <v>-149</v>
      </c>
      <c r="D11" s="66">
        <v>-196</v>
      </c>
      <c r="E11" s="5">
        <v>-6349</v>
      </c>
      <c r="G11" s="117">
        <f t="shared" si="0"/>
        <v>0.31543624161073824</v>
      </c>
      <c r="H11" s="118">
        <f t="shared" si="1"/>
        <v>31.392857142857142</v>
      </c>
      <c r="I11" s="96"/>
      <c r="J11" s="96"/>
      <c r="K11" s="92"/>
    </row>
    <row r="12" spans="2:11" ht="17" x14ac:dyDescent="0.2">
      <c r="B12" s="3" t="s">
        <v>64</v>
      </c>
      <c r="C12" s="5">
        <v>245</v>
      </c>
      <c r="D12" s="66">
        <v>340</v>
      </c>
      <c r="E12" s="5">
        <v>81</v>
      </c>
      <c r="G12" s="117">
        <f t="shared" si="0"/>
        <v>0.38775510204081631</v>
      </c>
      <c r="H12" s="118">
        <f t="shared" si="1"/>
        <v>-0.7617647058823529</v>
      </c>
      <c r="I12" s="96"/>
      <c r="J12" s="96"/>
      <c r="K12" s="92"/>
    </row>
    <row r="13" spans="2:11" ht="17" x14ac:dyDescent="0.2">
      <c r="B13" s="3" t="s">
        <v>65</v>
      </c>
      <c r="C13" s="5">
        <v>-27</v>
      </c>
      <c r="D13" s="66">
        <v>140</v>
      </c>
      <c r="E13" s="5">
        <v>0</v>
      </c>
      <c r="G13" s="117">
        <f t="shared" si="0"/>
        <v>-6.1851851851851851</v>
      </c>
      <c r="H13" s="118">
        <f t="shared" si="1"/>
        <v>-1</v>
      </c>
      <c r="I13" s="96"/>
      <c r="J13" s="96"/>
      <c r="K13" s="92"/>
    </row>
    <row r="14" spans="2:11" ht="17" x14ac:dyDescent="0.2">
      <c r="B14" s="1" t="s">
        <v>66</v>
      </c>
      <c r="C14" s="2" t="s">
        <v>18</v>
      </c>
      <c r="D14" s="38" t="s">
        <v>18</v>
      </c>
      <c r="E14" s="2" t="s">
        <v>18</v>
      </c>
      <c r="G14" s="117"/>
      <c r="H14" s="118"/>
      <c r="I14" s="96"/>
      <c r="J14" s="95"/>
      <c r="K14" s="92"/>
    </row>
    <row r="15" spans="2:11" ht="17" x14ac:dyDescent="0.2">
      <c r="B15" s="3" t="s">
        <v>67</v>
      </c>
      <c r="C15" s="5">
        <v>-130</v>
      </c>
      <c r="D15" s="66">
        <v>-1124</v>
      </c>
      <c r="E15" s="5">
        <v>-586</v>
      </c>
      <c r="G15" s="117">
        <f t="shared" si="0"/>
        <v>7.6461538461538465</v>
      </c>
      <c r="H15" s="118">
        <f t="shared" si="1"/>
        <v>-0.47864768683274023</v>
      </c>
      <c r="I15" s="96"/>
      <c r="J15" s="96"/>
    </row>
    <row r="16" spans="2:11" ht="17" x14ac:dyDescent="0.2">
      <c r="B16" s="3" t="s">
        <v>22</v>
      </c>
      <c r="C16" s="5">
        <v>-1709</v>
      </c>
      <c r="D16" s="66">
        <v>-6465</v>
      </c>
      <c r="E16" s="5">
        <v>-1195</v>
      </c>
      <c r="G16" s="117">
        <f t="shared" si="0"/>
        <v>2.7829139847864246</v>
      </c>
      <c r="H16" s="118">
        <f t="shared" si="1"/>
        <v>-0.81515854601701465</v>
      </c>
      <c r="I16" s="96"/>
      <c r="J16" s="96"/>
    </row>
    <row r="17" spans="2:10" ht="17" x14ac:dyDescent="0.2">
      <c r="B17" s="3" t="s">
        <v>68</v>
      </c>
      <c r="C17" s="5">
        <v>-2114</v>
      </c>
      <c r="D17" s="66">
        <v>-1570</v>
      </c>
      <c r="E17" s="5">
        <v>-1952</v>
      </c>
      <c r="G17" s="117">
        <f t="shared" si="0"/>
        <v>-0.25733207190160834</v>
      </c>
      <c r="H17" s="118">
        <f t="shared" si="1"/>
        <v>0.24331210191082803</v>
      </c>
      <c r="I17" s="96"/>
      <c r="J17" s="96"/>
    </row>
    <row r="18" spans="2:10" ht="17" x14ac:dyDescent="0.2">
      <c r="B18" s="3" t="s">
        <v>69</v>
      </c>
      <c r="C18" s="5">
        <v>-1540</v>
      </c>
      <c r="D18" s="66">
        <v>-3713</v>
      </c>
      <c r="E18" s="5">
        <v>-2652</v>
      </c>
      <c r="G18" s="117">
        <f t="shared" si="0"/>
        <v>1.4110389610389611</v>
      </c>
      <c r="H18" s="118">
        <f t="shared" si="1"/>
        <v>-0.28575276057096688</v>
      </c>
      <c r="I18" s="96"/>
      <c r="J18" s="96"/>
    </row>
    <row r="19" spans="2:10" ht="17" x14ac:dyDescent="0.2">
      <c r="B19" s="3" t="s">
        <v>70</v>
      </c>
      <c r="C19" s="5">
        <v>5367</v>
      </c>
      <c r="D19" s="66">
        <v>8029</v>
      </c>
      <c r="E19" s="5">
        <v>2605</v>
      </c>
      <c r="G19" s="117">
        <f t="shared" si="0"/>
        <v>0.49599403763741384</v>
      </c>
      <c r="H19" s="118">
        <f t="shared" si="1"/>
        <v>-0.67555112716403043</v>
      </c>
      <c r="I19" s="96"/>
      <c r="J19" s="96"/>
    </row>
    <row r="20" spans="2:10" ht="18" thickBot="1" x14ac:dyDescent="0.25">
      <c r="B20" s="6" t="s">
        <v>36</v>
      </c>
      <c r="C20" s="7">
        <v>793</v>
      </c>
      <c r="D20" s="84">
        <v>1131</v>
      </c>
      <c r="E20" s="7">
        <v>1532</v>
      </c>
      <c r="G20" s="117">
        <f t="shared" si="0"/>
        <v>0.42622950819672129</v>
      </c>
      <c r="H20" s="118">
        <f t="shared" si="1"/>
        <v>0.35455349248452694</v>
      </c>
      <c r="I20" s="96"/>
      <c r="J20" s="96"/>
    </row>
    <row r="21" spans="2:10" ht="17" x14ac:dyDescent="0.2">
      <c r="B21" s="8" t="s">
        <v>71</v>
      </c>
      <c r="C21" s="9">
        <v>11497</v>
      </c>
      <c r="D21" s="85">
        <v>14724</v>
      </c>
      <c r="E21" s="9">
        <v>13256</v>
      </c>
      <c r="G21" s="119">
        <f t="shared" si="0"/>
        <v>0.28068191702183176</v>
      </c>
      <c r="H21" s="120">
        <f t="shared" si="1"/>
        <v>-9.9701168160825859E-2</v>
      </c>
      <c r="I21" s="96"/>
      <c r="J21" s="91"/>
    </row>
    <row r="22" spans="2:10" ht="17" x14ac:dyDescent="0.2">
      <c r="B22" s="1" t="s">
        <v>72</v>
      </c>
      <c r="C22" s="2" t="s">
        <v>18</v>
      </c>
      <c r="D22" s="38" t="s">
        <v>18</v>
      </c>
      <c r="E22" s="2" t="s">
        <v>18</v>
      </c>
      <c r="G22" s="117"/>
      <c r="H22" s="118"/>
      <c r="I22" s="96"/>
      <c r="J22" s="90"/>
    </row>
    <row r="23" spans="2:10" ht="34" x14ac:dyDescent="0.2">
      <c r="B23" s="3" t="s">
        <v>73</v>
      </c>
      <c r="C23" s="5">
        <v>-6482</v>
      </c>
      <c r="D23" s="66">
        <v>-7158</v>
      </c>
      <c r="E23" s="5">
        <v>-8898</v>
      </c>
      <c r="G23" s="117">
        <f t="shared" ref="G23:G43" si="2">(D23-C23)/C23</f>
        <v>0.1042887997531626</v>
      </c>
      <c r="H23" s="118">
        <f t="shared" ref="H23:H43" si="3">(E23-D23)/D23</f>
        <v>0.24308466051969824</v>
      </c>
      <c r="I23" s="96"/>
      <c r="J23" s="96"/>
    </row>
    <row r="24" spans="2:10" ht="17" x14ac:dyDescent="0.2">
      <c r="B24" s="3" t="s">
        <v>74</v>
      </c>
      <c r="C24" s="5">
        <v>-32</v>
      </c>
      <c r="D24" s="66">
        <v>-5</v>
      </c>
      <c r="E24" s="5">
        <v>-1</v>
      </c>
      <c r="G24" s="117">
        <f t="shared" si="2"/>
        <v>-0.84375</v>
      </c>
      <c r="H24" s="118">
        <f t="shared" si="3"/>
        <v>-0.8</v>
      </c>
      <c r="I24" s="96"/>
      <c r="J24" s="96"/>
    </row>
    <row r="25" spans="2:10" ht="17" x14ac:dyDescent="0.2">
      <c r="B25" s="3" t="s">
        <v>75</v>
      </c>
      <c r="C25" s="5">
        <v>-1500</v>
      </c>
      <c r="D25" s="66">
        <v>0</v>
      </c>
      <c r="E25" s="5">
        <v>0</v>
      </c>
      <c r="G25" s="117">
        <f t="shared" si="2"/>
        <v>-1</v>
      </c>
      <c r="H25" s="118"/>
      <c r="I25" s="96"/>
      <c r="J25" s="96"/>
    </row>
    <row r="26" spans="2:10" ht="17" x14ac:dyDescent="0.2">
      <c r="B26" s="3" t="s">
        <v>76</v>
      </c>
      <c r="C26" s="5">
        <v>272</v>
      </c>
      <c r="D26" s="66">
        <v>936</v>
      </c>
      <c r="E26" s="5">
        <v>0</v>
      </c>
      <c r="G26" s="117">
        <f t="shared" si="2"/>
        <v>2.4411764705882355</v>
      </c>
      <c r="H26" s="118">
        <f t="shared" si="3"/>
        <v>-1</v>
      </c>
      <c r="I26" s="96"/>
      <c r="J26" s="96"/>
    </row>
    <row r="27" spans="2:10" ht="17" x14ac:dyDescent="0.2">
      <c r="B27" s="3" t="s">
        <v>77</v>
      </c>
      <c r="C27" s="5">
        <v>0</v>
      </c>
      <c r="D27" s="66">
        <v>-9</v>
      </c>
      <c r="E27" s="5">
        <v>0</v>
      </c>
      <c r="G27" s="117"/>
      <c r="H27" s="118">
        <f t="shared" si="3"/>
        <v>-1</v>
      </c>
      <c r="I27" s="96"/>
      <c r="J27" s="96"/>
    </row>
    <row r="28" spans="2:10" ht="17" x14ac:dyDescent="0.2">
      <c r="B28" s="3" t="s">
        <v>78</v>
      </c>
      <c r="C28" s="5">
        <v>-132</v>
      </c>
      <c r="D28" s="66">
        <v>-5835</v>
      </c>
      <c r="E28" s="5">
        <v>-19112</v>
      </c>
      <c r="G28" s="117">
        <f t="shared" si="2"/>
        <v>43.204545454545453</v>
      </c>
      <c r="H28" s="118">
        <f t="shared" si="3"/>
        <v>2.2754070265638391</v>
      </c>
      <c r="I28" s="96"/>
      <c r="J28" s="96"/>
    </row>
    <row r="29" spans="2:10" ht="17" x14ac:dyDescent="0.2">
      <c r="B29" s="3" t="s">
        <v>79</v>
      </c>
      <c r="C29" s="5">
        <v>0</v>
      </c>
      <c r="D29" s="66">
        <v>22</v>
      </c>
      <c r="E29" s="5">
        <v>12353</v>
      </c>
      <c r="G29" s="117"/>
      <c r="H29" s="118">
        <f t="shared" si="3"/>
        <v>560.5</v>
      </c>
      <c r="I29" s="96"/>
      <c r="J29" s="96"/>
    </row>
    <row r="30" spans="2:10" ht="17" x14ac:dyDescent="0.2">
      <c r="B30" s="3" t="s">
        <v>80</v>
      </c>
      <c r="C30" s="5">
        <v>0</v>
      </c>
      <c r="D30" s="66">
        <v>0</v>
      </c>
      <c r="E30" s="5">
        <v>138</v>
      </c>
      <c r="G30" s="117"/>
      <c r="H30" s="118"/>
      <c r="I30" s="96"/>
      <c r="J30" s="96"/>
    </row>
    <row r="31" spans="2:10" ht="17" x14ac:dyDescent="0.2">
      <c r="B31" s="3" t="s">
        <v>81</v>
      </c>
      <c r="C31" s="5">
        <v>6</v>
      </c>
      <c r="D31" s="66">
        <v>76</v>
      </c>
      <c r="E31" s="5">
        <v>0</v>
      </c>
      <c r="G31" s="117">
        <f t="shared" si="2"/>
        <v>11.666666666666666</v>
      </c>
      <c r="H31" s="118">
        <f t="shared" si="3"/>
        <v>-1</v>
      </c>
      <c r="I31" s="96"/>
      <c r="J31" s="96"/>
    </row>
    <row r="32" spans="2:10" ht="18" thickBot="1" x14ac:dyDescent="0.25">
      <c r="B32" s="6" t="s">
        <v>82</v>
      </c>
      <c r="C32" s="7">
        <v>0</v>
      </c>
      <c r="D32" s="84">
        <v>0</v>
      </c>
      <c r="E32" s="7">
        <v>-64</v>
      </c>
      <c r="G32" s="117"/>
      <c r="H32" s="118"/>
      <c r="I32" s="96"/>
      <c r="J32" s="96"/>
    </row>
    <row r="33" spans="2:10" ht="17" x14ac:dyDescent="0.2">
      <c r="B33" s="8" t="s">
        <v>83</v>
      </c>
      <c r="C33" s="9">
        <v>-7868</v>
      </c>
      <c r="D33" s="85">
        <v>-11973</v>
      </c>
      <c r="E33" s="9">
        <v>-15584</v>
      </c>
      <c r="G33" s="119">
        <f t="shared" si="2"/>
        <v>0.521733604473818</v>
      </c>
      <c r="H33" s="120">
        <f t="shared" si="3"/>
        <v>0.30159525599265014</v>
      </c>
      <c r="I33" s="96"/>
      <c r="J33" s="91"/>
    </row>
    <row r="34" spans="2:10" ht="17" x14ac:dyDescent="0.2">
      <c r="B34" s="1" t="s">
        <v>84</v>
      </c>
      <c r="C34" s="2" t="s">
        <v>18</v>
      </c>
      <c r="D34" s="38" t="s">
        <v>18</v>
      </c>
      <c r="E34" s="2" t="s">
        <v>18</v>
      </c>
      <c r="G34" s="117"/>
      <c r="H34" s="118"/>
      <c r="I34" s="96"/>
      <c r="J34" s="95"/>
    </row>
    <row r="35" spans="2:10" ht="17" x14ac:dyDescent="0.2">
      <c r="B35" s="3" t="s">
        <v>85</v>
      </c>
      <c r="C35" s="5">
        <v>8883</v>
      </c>
      <c r="D35" s="66">
        <v>0</v>
      </c>
      <c r="E35" s="5">
        <v>3931</v>
      </c>
      <c r="G35" s="117">
        <f t="shared" si="2"/>
        <v>-1</v>
      </c>
      <c r="H35" s="118"/>
      <c r="I35" s="96"/>
      <c r="J35" s="96"/>
    </row>
    <row r="36" spans="2:10" ht="17" x14ac:dyDescent="0.2">
      <c r="B36" s="3" t="s">
        <v>86</v>
      </c>
      <c r="C36" s="5">
        <v>-14167</v>
      </c>
      <c r="D36" s="66">
        <v>-3364</v>
      </c>
      <c r="E36" s="5">
        <v>-1351</v>
      </c>
      <c r="G36" s="117">
        <f t="shared" si="2"/>
        <v>-0.76254676360556217</v>
      </c>
      <c r="H36" s="118">
        <f t="shared" si="3"/>
        <v>-0.59839476813317483</v>
      </c>
      <c r="I36" s="96"/>
      <c r="J36" s="96"/>
    </row>
    <row r="37" spans="2:10" ht="17" x14ac:dyDescent="0.2">
      <c r="B37" s="3" t="s">
        <v>87</v>
      </c>
      <c r="C37" s="5">
        <v>-9</v>
      </c>
      <c r="D37" s="66">
        <v>0</v>
      </c>
      <c r="E37" s="5">
        <v>0</v>
      </c>
      <c r="G37" s="117">
        <f t="shared" si="2"/>
        <v>-1</v>
      </c>
      <c r="H37" s="118"/>
      <c r="I37" s="96"/>
      <c r="J37" s="96"/>
    </row>
    <row r="38" spans="2:10" ht="34" x14ac:dyDescent="0.2">
      <c r="B38" s="3" t="s">
        <v>88</v>
      </c>
      <c r="C38" s="5">
        <v>707</v>
      </c>
      <c r="D38" s="66">
        <v>541</v>
      </c>
      <c r="E38" s="5">
        <v>700</v>
      </c>
      <c r="G38" s="117">
        <f t="shared" si="2"/>
        <v>-0.2347949080622348</v>
      </c>
      <c r="H38" s="118">
        <f t="shared" si="3"/>
        <v>0.29390018484288355</v>
      </c>
      <c r="I38" s="96"/>
      <c r="J38" s="96"/>
    </row>
    <row r="39" spans="2:10" ht="17" x14ac:dyDescent="0.2">
      <c r="B39" s="3" t="s">
        <v>89</v>
      </c>
      <c r="C39" s="5">
        <v>-439</v>
      </c>
      <c r="D39" s="66">
        <v>-502</v>
      </c>
      <c r="E39" s="5">
        <v>-464</v>
      </c>
      <c r="G39" s="117">
        <f t="shared" si="2"/>
        <v>0.14350797266514806</v>
      </c>
      <c r="H39" s="118">
        <f t="shared" si="3"/>
        <v>-7.5697211155378488E-2</v>
      </c>
      <c r="I39" s="96"/>
      <c r="J39" s="96"/>
    </row>
    <row r="40" spans="2:10" ht="17" x14ac:dyDescent="0.2">
      <c r="B40" s="3" t="s">
        <v>90</v>
      </c>
      <c r="C40" s="5">
        <v>-9</v>
      </c>
      <c r="D40" s="66">
        <v>0</v>
      </c>
      <c r="E40" s="5">
        <v>-29</v>
      </c>
      <c r="G40" s="117">
        <f t="shared" si="2"/>
        <v>-1</v>
      </c>
      <c r="H40" s="118"/>
      <c r="I40" s="96"/>
      <c r="J40" s="96"/>
    </row>
    <row r="41" spans="2:10" ht="34" x14ac:dyDescent="0.2">
      <c r="B41" s="3" t="s">
        <v>91</v>
      </c>
      <c r="C41" s="5">
        <v>2</v>
      </c>
      <c r="D41" s="66">
        <v>0</v>
      </c>
      <c r="E41" s="5">
        <v>0</v>
      </c>
      <c r="G41" s="117">
        <f t="shared" si="2"/>
        <v>-1</v>
      </c>
      <c r="H41" s="118"/>
      <c r="I41" s="96"/>
      <c r="J41" s="96"/>
    </row>
    <row r="42" spans="2:10" ht="34" x14ac:dyDescent="0.2">
      <c r="B42" s="3" t="s">
        <v>92</v>
      </c>
      <c r="C42" s="5">
        <v>-161</v>
      </c>
      <c r="D42" s="66">
        <v>-157</v>
      </c>
      <c r="E42" s="5">
        <v>-144</v>
      </c>
      <c r="G42" s="117">
        <f t="shared" si="2"/>
        <v>-2.4844720496894408E-2</v>
      </c>
      <c r="H42" s="118">
        <f t="shared" si="3"/>
        <v>-8.2802547770700632E-2</v>
      </c>
      <c r="I42" s="96"/>
      <c r="J42" s="96"/>
    </row>
    <row r="43" spans="2:10" ht="35" thickBot="1" x14ac:dyDescent="0.25">
      <c r="B43" s="6" t="s">
        <v>93</v>
      </c>
      <c r="C43" s="7">
        <v>-10</v>
      </c>
      <c r="D43" s="84">
        <v>-45</v>
      </c>
      <c r="E43" s="7">
        <v>-54</v>
      </c>
      <c r="G43" s="117">
        <f t="shared" si="2"/>
        <v>3.5</v>
      </c>
      <c r="H43" s="118">
        <f t="shared" si="3"/>
        <v>0.2</v>
      </c>
      <c r="I43" s="96"/>
      <c r="J43" s="96"/>
    </row>
    <row r="44" spans="2:10" x14ac:dyDescent="0.2">
      <c r="B44" s="10" t="s">
        <v>94</v>
      </c>
      <c r="C44" s="11">
        <v>-5203</v>
      </c>
      <c r="D44" s="86">
        <v>-3527</v>
      </c>
      <c r="E44" s="11">
        <v>2589</v>
      </c>
      <c r="G44" s="119">
        <f>-(D44-C44)/C44</f>
        <v>0.32212185277724392</v>
      </c>
      <c r="H44" s="120">
        <f>-(E44-D44)/D44</f>
        <v>1.7340516019279841</v>
      </c>
      <c r="I44" s="96"/>
      <c r="J44" s="97"/>
    </row>
    <row r="45" spans="2:10" ht="18" thickBot="1" x14ac:dyDescent="0.25">
      <c r="B45" s="12" t="s">
        <v>95</v>
      </c>
      <c r="C45" s="13">
        <f>SUM(C21,C33,C44)</f>
        <v>-1574</v>
      </c>
      <c r="D45" s="87">
        <f t="shared" ref="D45" si="4">SUM(D21,D33,D44)</f>
        <v>-776</v>
      </c>
      <c r="E45" s="13">
        <f>SUM(E21,E33,E44)</f>
        <v>261</v>
      </c>
      <c r="G45" s="121">
        <f>-(D45-C45)/C45</f>
        <v>0.50698856416772553</v>
      </c>
      <c r="H45" s="122">
        <f>-(E45-D45)/D45</f>
        <v>1.3363402061855669</v>
      </c>
      <c r="I45" s="96"/>
    </row>
  </sheetData>
  <mergeCells count="3">
    <mergeCell ref="G2:H2"/>
    <mergeCell ref="B2:B3"/>
    <mergeCell ref="C2:E2"/>
  </mergeCells>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D965A1BE-2079-CD41-9DC9-BA116EC2D197}">
          <x14:colorSeries rgb="FF376092"/>
          <x14:colorNegative rgb="FFD00000"/>
          <x14:colorAxis rgb="FF000000"/>
          <x14:colorMarkers rgb="FFD00000"/>
          <x14:colorFirst rgb="FFD00000"/>
          <x14:colorLast rgb="FFD00000"/>
          <x14:colorHigh rgb="FFD00000"/>
          <x14:colorLow rgb="FFD00000"/>
          <x14:sparklines>
            <x14:sparkline>
              <xm:f>'Cash Flow Statement'!G5:H5</xm:f>
              <xm:sqref>I5</xm:sqref>
            </x14:sparkline>
            <x14:sparkline>
              <xm:f>'Cash Flow Statement'!G6:H6</xm:f>
              <xm:sqref>I6</xm:sqref>
            </x14:sparkline>
            <x14:sparkline>
              <xm:f>'Cash Flow Statement'!G7:H7</xm:f>
              <xm:sqref>I7</xm:sqref>
            </x14:sparkline>
            <x14:sparkline>
              <xm:f>'Cash Flow Statement'!G8:H8</xm:f>
              <xm:sqref>I8</xm:sqref>
            </x14:sparkline>
            <x14:sparkline>
              <xm:f>'Cash Flow Statement'!G9:H9</xm:f>
              <xm:sqref>I9</xm:sqref>
            </x14:sparkline>
            <x14:sparkline>
              <xm:f>'Cash Flow Statement'!G10:H10</xm:f>
              <xm:sqref>I10</xm:sqref>
            </x14:sparkline>
            <x14:sparkline>
              <xm:f>'Cash Flow Statement'!G11:H11</xm:f>
              <xm:sqref>I11</xm:sqref>
            </x14:sparkline>
            <x14:sparkline>
              <xm:f>'Cash Flow Statement'!G12:H12</xm:f>
              <xm:sqref>I12</xm:sqref>
            </x14:sparkline>
            <x14:sparkline>
              <xm:f>'Cash Flow Statement'!G13:H13</xm:f>
              <xm:sqref>I13</xm:sqref>
            </x14:sparkline>
            <x14:sparkline>
              <xm:f>'Cash Flow Statement'!G14:H14</xm:f>
              <xm:sqref>I14</xm:sqref>
            </x14:sparkline>
            <x14:sparkline>
              <xm:f>'Cash Flow Statement'!G15:H15</xm:f>
              <xm:sqref>I15</xm:sqref>
            </x14:sparkline>
            <x14:sparkline>
              <xm:f>'Cash Flow Statement'!G16:H16</xm:f>
              <xm:sqref>I16</xm:sqref>
            </x14:sparkline>
            <x14:sparkline>
              <xm:f>'Cash Flow Statement'!G17:H17</xm:f>
              <xm:sqref>I17</xm:sqref>
            </x14:sparkline>
            <x14:sparkline>
              <xm:f>'Cash Flow Statement'!G18:H18</xm:f>
              <xm:sqref>I18</xm:sqref>
            </x14:sparkline>
            <x14:sparkline>
              <xm:f>'Cash Flow Statement'!G19:H19</xm:f>
              <xm:sqref>I19</xm:sqref>
            </x14:sparkline>
            <x14:sparkline>
              <xm:f>'Cash Flow Statement'!G20:H20</xm:f>
              <xm:sqref>I20</xm:sqref>
            </x14:sparkline>
            <x14:sparkline>
              <xm:f>'Cash Flow Statement'!G21:H21</xm:f>
              <xm:sqref>I21</xm:sqref>
            </x14:sparkline>
            <x14:sparkline>
              <xm:f>'Cash Flow Statement'!G22:H22</xm:f>
              <xm:sqref>I22</xm:sqref>
            </x14:sparkline>
            <x14:sparkline>
              <xm:f>'Cash Flow Statement'!G23:H23</xm:f>
              <xm:sqref>I23</xm:sqref>
            </x14:sparkline>
            <x14:sparkline>
              <xm:f>'Cash Flow Statement'!G24:H24</xm:f>
              <xm:sqref>I24</xm:sqref>
            </x14:sparkline>
            <x14:sparkline>
              <xm:f>'Cash Flow Statement'!G25:H25</xm:f>
              <xm:sqref>I25</xm:sqref>
            </x14:sparkline>
            <x14:sparkline>
              <xm:f>'Cash Flow Statement'!G26:H26</xm:f>
              <xm:sqref>I26</xm:sqref>
            </x14:sparkline>
            <x14:sparkline>
              <xm:f>'Cash Flow Statement'!G27:H27</xm:f>
              <xm:sqref>I27</xm:sqref>
            </x14:sparkline>
            <x14:sparkline>
              <xm:f>'Cash Flow Statement'!G28:H28</xm:f>
              <xm:sqref>I28</xm:sqref>
            </x14:sparkline>
            <x14:sparkline>
              <xm:f>'Cash Flow Statement'!G29:H29</xm:f>
              <xm:sqref>I29</xm:sqref>
            </x14:sparkline>
            <x14:sparkline>
              <xm:f>'Cash Flow Statement'!G30:H30</xm:f>
              <xm:sqref>I30</xm:sqref>
            </x14:sparkline>
            <x14:sparkline>
              <xm:f>'Cash Flow Statement'!G31:H31</xm:f>
              <xm:sqref>I31</xm:sqref>
            </x14:sparkline>
            <x14:sparkline>
              <xm:f>'Cash Flow Statement'!G32:H32</xm:f>
              <xm:sqref>I32</xm:sqref>
            </x14:sparkline>
            <x14:sparkline>
              <xm:f>'Cash Flow Statement'!G33:H33</xm:f>
              <xm:sqref>I33</xm:sqref>
            </x14:sparkline>
            <x14:sparkline>
              <xm:f>'Cash Flow Statement'!G34:H34</xm:f>
              <xm:sqref>I34</xm:sqref>
            </x14:sparkline>
            <x14:sparkline>
              <xm:f>'Cash Flow Statement'!G35:H35</xm:f>
              <xm:sqref>I35</xm:sqref>
            </x14:sparkline>
            <x14:sparkline>
              <xm:f>'Cash Flow Statement'!G36:H36</xm:f>
              <xm:sqref>I36</xm:sqref>
            </x14:sparkline>
            <x14:sparkline>
              <xm:f>'Cash Flow Statement'!G37:H37</xm:f>
              <xm:sqref>I37</xm:sqref>
            </x14:sparkline>
            <x14:sparkline>
              <xm:f>'Cash Flow Statement'!G38:H38</xm:f>
              <xm:sqref>I38</xm:sqref>
            </x14:sparkline>
            <x14:sparkline>
              <xm:f>'Cash Flow Statement'!G39:H39</xm:f>
              <xm:sqref>I39</xm:sqref>
            </x14:sparkline>
            <x14:sparkline>
              <xm:f>'Cash Flow Statement'!G40:H40</xm:f>
              <xm:sqref>I40</xm:sqref>
            </x14:sparkline>
            <x14:sparkline>
              <xm:f>'Cash Flow Statement'!G41:H41</xm:f>
              <xm:sqref>I41</xm:sqref>
            </x14:sparkline>
            <x14:sparkline>
              <xm:f>'Cash Flow Statement'!G42:H42</xm:f>
              <xm:sqref>I42</xm:sqref>
            </x14:sparkline>
            <x14:sparkline>
              <xm:f>'Cash Flow Statement'!G43:H43</xm:f>
              <xm:sqref>I43</xm:sqref>
            </x14:sparkline>
            <x14:sparkline>
              <xm:f>'Cash Flow Statement'!G44:H44</xm:f>
              <xm:sqref>I44</xm:sqref>
            </x14:sparkline>
            <x14:sparkline>
              <xm:f>'Cash Flow Statement'!G45:H45</xm:f>
              <xm:sqref>I45</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Income Statement</vt:lpstr>
      <vt:lpstr>Historical Chart</vt:lpstr>
      <vt:lpstr>Balance Sheet</vt:lpstr>
      <vt:lpstr>Cash Flow Statement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ARSLAN CEM GURCEBE</dc:creator>
  <cp:lastModifiedBy>ARSLAN CEM GURCEBE</cp:lastModifiedBy>
  <dcterms:created xsi:type="dcterms:W3CDTF">2024-10-20T09:40:35Z</dcterms:created>
  <dcterms:modified xsi:type="dcterms:W3CDTF">2024-11-18T09:49:46Z</dcterms:modified>
</cp:coreProperties>
</file>